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<sst xmlns="http://schemas.openxmlformats.org/spreadsheetml/2006/main" count="5001" uniqueCount="1328">
  <si>
    <t>Country, province from</t>
  </si>
  <si>
    <t>Country, province to</t>
  </si>
  <si>
    <t>Route</t>
  </si>
  <si>
    <t>Link</t>
  </si>
  <si>
    <t>Class</t>
  </si>
  <si>
    <t>Australia, Brisbane Airport</t>
  </si>
  <si>
    <t>Australia, Cairns</t>
  </si>
  <si>
    <t>Brisbane Domestic Airport - Cairns Bus Stop</t>
  </si>
  <si>
    <t>bus</t>
  </si>
  <si>
    <t>Australia, Busselton</t>
  </si>
  <si>
    <t>Australia, Margaret River</t>
  </si>
  <si>
    <t>39 Albert Street - Charles West Av Transwa Margaret River</t>
  </si>
  <si>
    <t>bus | Express</t>
  </si>
  <si>
    <t>Australia, Palm Cove</t>
  </si>
  <si>
    <t>Cairns Airport - Palm Cove Transfer</t>
  </si>
  <si>
    <t>van | Shared Van</t>
  </si>
  <si>
    <t>Australia, Port Douglas</t>
  </si>
  <si>
    <t>Cairns Airport - Port Douglas Transfer</t>
  </si>
  <si>
    <t>Australia, Gold Coast</t>
  </si>
  <si>
    <t>Australia, Woolgoolga</t>
  </si>
  <si>
    <t>Gold Coast - Woolgoolga</t>
  </si>
  <si>
    <t>Australia, Greater Geelong</t>
  </si>
  <si>
    <t>Australia, Melbourne Airport</t>
  </si>
  <si>
    <t>Geelong Railway Station - Melbourne Airport T3</t>
  </si>
  <si>
    <t>bus | Shuttle</t>
  </si>
  <si>
    <t>Charles West Av Transwa Margaret River - 39 Albert Street</t>
  </si>
  <si>
    <t>Melbourne Airport T3 - Geelong Railway Station</t>
  </si>
  <si>
    <t>Palm Cove Transfer - Cairns Airport</t>
  </si>
  <si>
    <t>Australia, Perth</t>
  </si>
  <si>
    <t>Elizabeth Quay Busport - Perth Airport T1 T2</t>
  </si>
  <si>
    <t>Perth Airport T1 T2 - Elizabeth Quay Busport</t>
  </si>
  <si>
    <t>Port Douglas Transfer - Cairns Airport</t>
  </si>
  <si>
    <t>Port Douglas Transfer - Cairns Transfer</t>
  </si>
  <si>
    <t>Cambodia, Banlung</t>
  </si>
  <si>
    <t>Cambodia, Kracheh</t>
  </si>
  <si>
    <t>Ratanakiri Banlung - Jasmine Boat Restaurant</t>
  </si>
  <si>
    <t>van | Minivan</t>
  </si>
  <si>
    <t>Cambodia, Krong Stung Treng</t>
  </si>
  <si>
    <t>Ratanakiri Banlung - SRL Office Stung Treng Branch</t>
  </si>
  <si>
    <t>Cambodia, Phnom Penh</t>
  </si>
  <si>
    <t>Banlung Rally Tour And Travel - Phnom Penh</t>
  </si>
  <si>
    <t>Ratanakiri Banlung - Rith Mony Bus Chroy Chorngva Branch</t>
  </si>
  <si>
    <t>Cambodia, Kampong Cham</t>
  </si>
  <si>
    <t>Cambodia, Siem Reap</t>
  </si>
  <si>
    <t>Kampong Cham - Siem Reap Anglo Bar and Restaurant</t>
  </si>
  <si>
    <t>Laos, Don Det</t>
  </si>
  <si>
    <t>Kampong Cham - Mr Mo Guesthouse</t>
  </si>
  <si>
    <t>Laos, Pakse</t>
  </si>
  <si>
    <t>Kampong Cham - GreenParadise Tours and Travel Laos</t>
  </si>
  <si>
    <t>Laos, Vientiane</t>
  </si>
  <si>
    <t>Kampong Cham - Vientiane Southern Bus Station</t>
  </si>
  <si>
    <t>bus | Sleeper Bus + Van</t>
  </si>
  <si>
    <t>Cambodia, Kampot</t>
  </si>
  <si>
    <t>Cambodia, Battambang</t>
  </si>
  <si>
    <t>Kep Express Kampot - Battambang Khorn Rado VIP express</t>
  </si>
  <si>
    <t>Kep Express Kampot - Guru Walking Tour</t>
  </si>
  <si>
    <t>Kep Express Kampot - Capital tuor</t>
  </si>
  <si>
    <t>bus | Sleeper Bus</t>
  </si>
  <si>
    <t>Cambodia, Sraaem</t>
  </si>
  <si>
    <t>Kep Express Kampot - Savannakhet Bus Station</t>
  </si>
  <si>
    <t>van | Minivan + Sleeper Bus</t>
  </si>
  <si>
    <t>Kep Express Kampot - Don Det</t>
  </si>
  <si>
    <t>Laos, Don Khon</t>
  </si>
  <si>
    <t>Kep Express Kampot - Pans Guesthouse</t>
  </si>
  <si>
    <t>Kep Express Kampot - Pakse Green Adventure</t>
  </si>
  <si>
    <t>Laos, Thakhek</t>
  </si>
  <si>
    <t>Kep Express Kampot - Thakhek Bus Terminal</t>
  </si>
  <si>
    <t>Kep Express Kampot - Vientiane Southern Bus Terminal</t>
  </si>
  <si>
    <t>Vietnam, Can Tho</t>
  </si>
  <si>
    <t>Kep Express Kampot - Can Tho Bus Station</t>
  </si>
  <si>
    <t>Vietnam, Chau Doc</t>
  </si>
  <si>
    <t>Kep Express Kampot - Ben xe Chau Doc</t>
  </si>
  <si>
    <t>Vietnam, Ha Tien</t>
  </si>
  <si>
    <t>Kep Express Kampot - Box office Ha Tien Phu Quoc ship Bien Ha Tien</t>
  </si>
  <si>
    <t>Kep Express Kampot - Ha Tien Bus Station</t>
  </si>
  <si>
    <t>Vietnam, Ho Chi Minh City</t>
  </si>
  <si>
    <t>Kep Express Kampot - Pham Ngu Lao</t>
  </si>
  <si>
    <t>Vietnam, My Tho</t>
  </si>
  <si>
    <t>Kep Express Kampot - Ben xe Tien Giang</t>
  </si>
  <si>
    <t>Vietnam, Phu Quoc</t>
  </si>
  <si>
    <t>Kep Express Kampot - Cang Bai Vong Phu Quoc Express Port</t>
  </si>
  <si>
    <t>Phum Cafe - Kep Express Kampot</t>
  </si>
  <si>
    <t>Cambodia, Koh Rong</t>
  </si>
  <si>
    <t>Phum Cafe - Buva Sea Cambodia Koh Touch Community Pier</t>
  </si>
  <si>
    <t>van | Minivan + Speed Boat</t>
  </si>
  <si>
    <t>Cambodia, Koh Rong Samloem</t>
  </si>
  <si>
    <t>Phum Cafe - Eden Pier</t>
  </si>
  <si>
    <t>Jasmine Boat Restaurant - SRL Office Stung Treng Branch</t>
  </si>
  <si>
    <t>Cambodia, Mondulkiri</t>
  </si>
  <si>
    <t>Phum Cafe - Thy Socheata Mondulkiri Passenger Transport</t>
  </si>
  <si>
    <t>Jasmine Boat Restaurant - Rith Mony Bus Chroy Chorngva Branch</t>
  </si>
  <si>
    <t>Phum Cafe - Guru Walking Tour</t>
  </si>
  <si>
    <t>Phum Cafe - Capital tuor</t>
  </si>
  <si>
    <t>Jasmine Boat Restaurant - Mr Mo Guesthouse</t>
  </si>
  <si>
    <t>Phum Cafe - Don Det</t>
  </si>
  <si>
    <t>Phum Cafe - Pans Guesthouse</t>
  </si>
  <si>
    <t>Jasmine Boat Restaurant - GreenParadise Tours and Travel Laos</t>
  </si>
  <si>
    <t>Phum Cafe - Pakse Green Adventure</t>
  </si>
  <si>
    <t>Jasmine Boat Restaurant - Vientiane Southern Bus Station</t>
  </si>
  <si>
    <t>Phum Cafe - Vientiane Southern Bus Terminal</t>
  </si>
  <si>
    <t>Phum Cafe - Pham Ngu Lao</t>
  </si>
  <si>
    <t>van | Minivan + Bus</t>
  </si>
  <si>
    <t>Sarah Border Restaurant - Banlung Rally Tour And Travel</t>
  </si>
  <si>
    <t>SRL Office Stung Treng Branch - Ratanakiri Banlung</t>
  </si>
  <si>
    <t>SRL Office Stung Treng Branch - Kampong Cham</t>
  </si>
  <si>
    <t>Dara Panha Sak Transportation Stung Treng - Kep Express Kampot</t>
  </si>
  <si>
    <t>Dara Panha Sak Transportation Stung Treng - Buva Sea Cambodia Koh Touch Community Pier</t>
  </si>
  <si>
    <t>bus | Sleeper Bus + Van + Boat</t>
  </si>
  <si>
    <t>Dara Panha Sak Transportation Stung Treng - Eden Pier</t>
  </si>
  <si>
    <t>SRL Office Stung Treng Branch - Jasmine Boat Restaurant</t>
  </si>
  <si>
    <t>Cambodia, Kratie</t>
  </si>
  <si>
    <t>Stung Treng - Kratie</t>
  </si>
  <si>
    <t>Sarah Border Restaurant - Stung Treng</t>
  </si>
  <si>
    <t>Stung Treng - Sarah Border Restaurant</t>
  </si>
  <si>
    <t>Dara Panha Sak Transportation Stung Treng - Guru Walking Tour</t>
  </si>
  <si>
    <t>Sarah Border Restaurant - Phnom Penh</t>
  </si>
  <si>
    <t>bus | Sleeper Bus + Minivan</t>
  </si>
  <si>
    <t>SRL Office Stung Treng Branch - Rith Mony Bus Chroy Chorngva Branch</t>
  </si>
  <si>
    <t>Stung Treng - Phnom Penh</t>
  </si>
  <si>
    <t>Dara Panha Sak Transportation Stung Treng - Dara Panha Sak Guesthouse</t>
  </si>
  <si>
    <t>Sarah Border Restaurant - Siem Reap</t>
  </si>
  <si>
    <t>Cambodia, Sihanoukville</t>
  </si>
  <si>
    <t>Dara Panha Sak Transportation Stung Treng - Sihanoukville Bus Terminal</t>
  </si>
  <si>
    <t>Dara Panha Sak Transportation Stung Treng - Savannakhet Bus Station</t>
  </si>
  <si>
    <t>Laos, Champassak</t>
  </si>
  <si>
    <t>Dara Panha Sak Transportation Stung Treng - Champassak Terminal West</t>
  </si>
  <si>
    <t>Dara Panha Sak Transportation Stung Treng - Don Det</t>
  </si>
  <si>
    <t>Dara Panha Sak Transportation Stung Treng - Nakasang Paradise Travel</t>
  </si>
  <si>
    <t>Stung Treng - Don Det</t>
  </si>
  <si>
    <t>Dara Panha Sak Transportation Stung Treng - Pans Guesthouse</t>
  </si>
  <si>
    <t>Laos, Nakasong</t>
  </si>
  <si>
    <t>Lana Express Bus Stop - Nakasang Paradise Hotel</t>
  </si>
  <si>
    <t>bus | Sleeper Bus + Mini Van + Ferry</t>
  </si>
  <si>
    <t>Dara Panha Sak Transportation Stung Treng - Pakse Green Adventure</t>
  </si>
  <si>
    <t>Stung Treng - Phouphieng Bolaven Travel</t>
  </si>
  <si>
    <t>Dara Panha Sak Transportation Stung Treng - Thakhek Bus Terminal</t>
  </si>
  <si>
    <t>Laos, Vang Vieng</t>
  </si>
  <si>
    <t>Dara Panha Sak Transportation Stung Treng - Vang Vieng Bus Terminal</t>
  </si>
  <si>
    <t>Dara Panha Sak Transportation Stung Treng - Vientiane Southern Bus Terminal</t>
  </si>
  <si>
    <t>Stung Treng - Vientiane Southern Bus Terminal</t>
  </si>
  <si>
    <t>Mondulkiri - 121 Preah Sisowath Quay</t>
  </si>
  <si>
    <t>Mondulkiri - Siem Reap Namo Angkor Travel 9R3X GPP</t>
  </si>
  <si>
    <t>Mondulkiri - Mr Mo Guesthouse</t>
  </si>
  <si>
    <t>Mondulkiri - GreenParadise Tours and Travel Laos</t>
  </si>
  <si>
    <t>Mondulkiri - VLT Natural Tours</t>
  </si>
  <si>
    <t>Mondulkiri - Vientiane Southern Bus Station</t>
  </si>
  <si>
    <t>121 Preah Sisowath Quay - Ratanakiri Banlung</t>
  </si>
  <si>
    <t>Guru Walking Tour - Yeung Cafe</t>
  </si>
  <si>
    <t>Rith Mony Bus Chroy Chorngva Branch - Banlung Rally Tour And Travel</t>
  </si>
  <si>
    <t>Guru Walking Tour - Battambang Khorn Rado VIP express</t>
  </si>
  <si>
    <t>121 Preah Sisowath Quay - Kampong Cham</t>
  </si>
  <si>
    <t>Phnom Penh LANA Express - Star Mart Kampong Cham</t>
  </si>
  <si>
    <t>bus | Sleeper</t>
  </si>
  <si>
    <t>Rith Mony Bus Chroy Chorngva Branch - Kampong Cham</t>
  </si>
  <si>
    <t>Cambodia, Kampong Chhnang</t>
  </si>
  <si>
    <t>Guru Walking Tour - Aladdin Express</t>
  </si>
  <si>
    <t>Guru Walking Tour - Kep Express Kampot</t>
  </si>
  <si>
    <t>Guru Walking Tour - Buva Sea Cambodia Koh Touch Community Pier</t>
  </si>
  <si>
    <t>Guru Walking Tour - Eden Pier</t>
  </si>
  <si>
    <t>121 Preah Sisowath Quay - Jasmine Boat Restaurant</t>
  </si>
  <si>
    <t>Guru Walking Tour - Phum Cafe</t>
  </si>
  <si>
    <t>Rith Mony Bus Chroy Chorngva Branch - Jasmine Boat Restaurant</t>
  </si>
  <si>
    <t>Rith Mony Bus Chroy Chorngva Branch - Kratie</t>
  </si>
  <si>
    <t>121 Preah Sisowath Quay - SRL Office Stung Treng Branch</t>
  </si>
  <si>
    <t>Guru Walking Tour - Border Coffee</t>
  </si>
  <si>
    <t>Guru Walking Tour - Dara Panha Sak Transportation Stung Treng</t>
  </si>
  <si>
    <t>Phnom Penh LANA Express - Lana Express Bus Stop</t>
  </si>
  <si>
    <t>van | Mini Van</t>
  </si>
  <si>
    <t>Rith Mony Bus Chroy Chorngva Branch - Laos Border</t>
  </si>
  <si>
    <t>Rith Mony Bus Chroy Chorngva Branch - Sarah Border Restaurant</t>
  </si>
  <si>
    <t>Rith Mony Bus Chroy Chorngva Branch - SRL Office Stung Treng Branch</t>
  </si>
  <si>
    <t>Rith Mony Bus Chroy Chorngva Branch - Stung Treng</t>
  </si>
  <si>
    <t>Cambodia, Prek Chak</t>
  </si>
  <si>
    <t>Guru Walking Tour - Bosba Minimart</t>
  </si>
  <si>
    <t>Cambodia, Pursat</t>
  </si>
  <si>
    <t>Guru Walking Tour - Zara Coffee</t>
  </si>
  <si>
    <t>Guru Walking Tour - Capital tuor</t>
  </si>
  <si>
    <t>Rith Mony Bus Chroy Chorngva Branch - Siem Reap</t>
  </si>
  <si>
    <t>Guru Walking Tour - Sihanoukville Bus Terminal</t>
  </si>
  <si>
    <t>Guru Walking Tour - Savannakhet Bus Station</t>
  </si>
  <si>
    <t>Guru Walking Tour - Champassak Terminal West</t>
  </si>
  <si>
    <t>Rith Mony Bus Chroy Chorngva Branch - Nong Sack Restaurant</t>
  </si>
  <si>
    <t>Guru Walking Tour - Don Det</t>
  </si>
  <si>
    <t>Rith Mony Bus Chroy Chorngva Branch - Mr Mo Guesthouse</t>
  </si>
  <si>
    <t>Guru Walking Tour - Pans Guesthouse</t>
  </si>
  <si>
    <t>121 Preah Sisowath Quay - GreenParadise Tours and Travel Laos</t>
  </si>
  <si>
    <t>Guru Walking Tour - Pakse Green Adventure</t>
  </si>
  <si>
    <t>Rith Mony Bus Chroy Chorngva Branch - GreenParadise Tours and Travel Laos</t>
  </si>
  <si>
    <t>Guru Walking Tour - Thakhek Bus Terminal</t>
  </si>
  <si>
    <t>121 Preah Sisowath Quay - VLT Natural Tours</t>
  </si>
  <si>
    <t>Rith Mony Bus Chroy Chorngva Branch - VLT Natural Tours</t>
  </si>
  <si>
    <t>Rith Mony Bus Chroy Chorngva Branch - VLT Natural tours</t>
  </si>
  <si>
    <t>121 Preah Sisowath Quay - Vientiane Southern Bus Station</t>
  </si>
  <si>
    <t>Guru Walking Tour - Vientiane Southern Bus Terminal</t>
  </si>
  <si>
    <t>Rith Mony Bus Chroy Chorngva Branch - Vientiane Southern Bus Station</t>
  </si>
  <si>
    <t>Guru Walking Tour - Can Tho Bus Station</t>
  </si>
  <si>
    <t>Guru Walking Tour - Ben xe Chau Doc</t>
  </si>
  <si>
    <t>Guru Walking Tour - Ha Tien Bus Station</t>
  </si>
  <si>
    <t>Guru Walking Tour - Pham Ngu Lao</t>
  </si>
  <si>
    <t>bus | Bus</t>
  </si>
  <si>
    <t>Guru Walking Tour - Ben xe Tien Giang</t>
  </si>
  <si>
    <t>Guru Walking Tour - Cang Bai Vong Phu Quoc Express Port</t>
  </si>
  <si>
    <t>van | Minivan + Boat</t>
  </si>
  <si>
    <t>Cambodia, Preah Vihear</t>
  </si>
  <si>
    <t>Preah Vihear - Krong Stung Treng</t>
  </si>
  <si>
    <t>Lana Express Preah Vihear - Seng Horn 168KH Transport</t>
  </si>
  <si>
    <t>Prek Chak Border - Siem Reap</t>
  </si>
  <si>
    <t>Prek Chak - Siem Reap</t>
  </si>
  <si>
    <t>Capital tuor - Yeung Cafe</t>
  </si>
  <si>
    <t>Capital tuor - Battambang Khorn Rado VIP express</t>
  </si>
  <si>
    <t>Siem Reap - Vireak Buntham Battambong</t>
  </si>
  <si>
    <t>Capital tuor - Sorya Bus Station</t>
  </si>
  <si>
    <t>Capital tuor - Kep Express Kampot</t>
  </si>
  <si>
    <t>Cambodia, Kep</t>
  </si>
  <si>
    <t>Capital tuor - Kampot Transports Ticket Service and Bus Station</t>
  </si>
  <si>
    <t>Capital tuor - Buva Sea Cambodia Koh Touch Community Pier</t>
  </si>
  <si>
    <t>bus | Sleeper Bus + Boat</t>
  </si>
  <si>
    <t>Capital tuor - Eden Pier</t>
  </si>
  <si>
    <t>Capital tuor - Phum Cafe</t>
  </si>
  <si>
    <t>Capital tuor - Border Coffee</t>
  </si>
  <si>
    <t>Capital tuor - Dara Panha Sak Transportation Stung Treng</t>
  </si>
  <si>
    <t>Capital tuor - Thy Socheata Mondulkiri Passenger Transport</t>
  </si>
  <si>
    <t>Capital tuor - Guru Walking Tour</t>
  </si>
  <si>
    <t>Siem Reap - Phnom Penh</t>
  </si>
  <si>
    <t>Capital tuor - Taxi Service Pursat</t>
  </si>
  <si>
    <t>Capital tuor - Sihanoukville Bus Terminal</t>
  </si>
  <si>
    <t>Capital tuor - Champassak Terminal West</t>
  </si>
  <si>
    <t>Capital tuor - Don Det</t>
  </si>
  <si>
    <t>Capital tuor - Nakasang Paradise Travel</t>
  </si>
  <si>
    <t>Siem Reap Anglo Bar and Restaurant - Mr Mo Guesthouse</t>
  </si>
  <si>
    <t>Siem Reap Namo Angkor Travel 9R3X GPP - Mr Mo Guesthouse</t>
  </si>
  <si>
    <t>Capital tuor - Pans Guesthouse</t>
  </si>
  <si>
    <t>Capital tuor - Pakse Green Adventure</t>
  </si>
  <si>
    <t>Capital tuor - Vang Vieng Bus Terminal</t>
  </si>
  <si>
    <t>Siem Reap - VLT Natural tours</t>
  </si>
  <si>
    <t>Capital tuor - Vientiane Southern Bus Terminal</t>
  </si>
  <si>
    <t>Capital tuor - Can Tho Bus Station</t>
  </si>
  <si>
    <t>bus | Sleeper Bus + Bus</t>
  </si>
  <si>
    <t>Capital tuor - Ben xe Chau Doc</t>
  </si>
  <si>
    <t>Capital tuor - Ha Tien Bus Station</t>
  </si>
  <si>
    <t>Capital tuor - Pham Ngu Lao</t>
  </si>
  <si>
    <t>Capital tuor - Ben xe Tien Giang</t>
  </si>
  <si>
    <t>Capital tuor - Cang Bai Vong Phu Quoc Express Port</t>
  </si>
  <si>
    <t>China, Beijing</t>
  </si>
  <si>
    <t>China, Shaanxi</t>
  </si>
  <si>
    <t>Beijing Fengtai - Xian East</t>
  </si>
  <si>
    <t>train</t>
  </si>
  <si>
    <t>Beijing West - Xian East</t>
  </si>
  <si>
    <t>China, Chengdu</t>
  </si>
  <si>
    <t>China, Shanghai</t>
  </si>
  <si>
    <t>Chengdu East - Shanghai Hongqiao</t>
  </si>
  <si>
    <t>China, Fenghuang</t>
  </si>
  <si>
    <t>China, Chongqing</t>
  </si>
  <si>
    <t>Fenghuang - Chongqing</t>
  </si>
  <si>
    <t>Fenghuanggucheng - Chongqing East</t>
  </si>
  <si>
    <t>China, Fujian</t>
  </si>
  <si>
    <t>China, Xiamen</t>
  </si>
  <si>
    <t>Fuan - Xiamen</t>
  </si>
  <si>
    <t>Fuan - Xiamen North</t>
  </si>
  <si>
    <t>China, Guangzhou</t>
  </si>
  <si>
    <t>China, Guangdong</t>
  </si>
  <si>
    <t>Guangzhou South - Guangmingcheng</t>
  </si>
  <si>
    <t>China, Gubeikou</t>
  </si>
  <si>
    <t>China, Changping</t>
  </si>
  <si>
    <t>Gubeikou - Changping</t>
  </si>
  <si>
    <t>China, Guilin</t>
  </si>
  <si>
    <t>China, Zengcheng</t>
  </si>
  <si>
    <t>Guilin West - Xintang</t>
  </si>
  <si>
    <t>Guilin West - Zengcheng</t>
  </si>
  <si>
    <t>Guilin - Zengcheng</t>
  </si>
  <si>
    <t>China, Hong Kong West Kowloon</t>
  </si>
  <si>
    <t>China, Shantou</t>
  </si>
  <si>
    <t>Hong Kong West Kowloon - Shantou South</t>
  </si>
  <si>
    <t>China, Jiuquan</t>
  </si>
  <si>
    <t>China, Turpan</t>
  </si>
  <si>
    <t>Jiuquan South - Turpan North</t>
  </si>
  <si>
    <t>Jiuquan - Turpan</t>
  </si>
  <si>
    <t>Jiuquan - Turpan North</t>
  </si>
  <si>
    <t>China, Panyu</t>
  </si>
  <si>
    <t>China, Zhuhai</t>
  </si>
  <si>
    <t>Panyu - Zhuhai</t>
  </si>
  <si>
    <t>China, Shandong</t>
  </si>
  <si>
    <t>Qingzhoushi North - Chengdu East</t>
  </si>
  <si>
    <t>China, Shenzhen</t>
  </si>
  <si>
    <t>Futian Shenzhen - Chongqing West</t>
  </si>
  <si>
    <t>Greece, Athens</t>
  </si>
  <si>
    <t>Greece, Kalabaka</t>
  </si>
  <si>
    <t>Athens - Kalabaka</t>
  </si>
  <si>
    <t>train | 1st Class Seat</t>
  </si>
  <si>
    <t>train | 2nd Class Seat</t>
  </si>
  <si>
    <t>Athens - Kalambaka</t>
  </si>
  <si>
    <t>Hungary, Budapest</t>
  </si>
  <si>
    <t>Austria, Vienna</t>
  </si>
  <si>
    <t>Budapest Hotel Transfer - Vienna Hotel Transfer</t>
  </si>
  <si>
    <t>charter | Standard 3pax</t>
  </si>
  <si>
    <t>Croatia, Zagreb</t>
  </si>
  <si>
    <t>Budapest Hotel Transfer - Zagreb Hotel Transfer</t>
  </si>
  <si>
    <t>Czech Republic, Prague</t>
  </si>
  <si>
    <t>Budapest Hotel Transfer - Prague Hotel Transfer</t>
  </si>
  <si>
    <t>Hungary, Budapest Airport</t>
  </si>
  <si>
    <t>Budapest Buda Side - Budapest Airport</t>
  </si>
  <si>
    <t>Budapest Pest Side - Budapest Airport</t>
  </si>
  <si>
    <t>Slovenia, Ljubljana</t>
  </si>
  <si>
    <t>Budapest Hotel Transfer - Ljubljana Hotel Transfer</t>
  </si>
  <si>
    <t>Budapest Airport - Budapest Buda Side</t>
  </si>
  <si>
    <t>Budapest Airport - Budapest Pest Side</t>
  </si>
  <si>
    <t>India, Borivali</t>
  </si>
  <si>
    <t>India, Ahmedabad</t>
  </si>
  <si>
    <t>Bandra Terminus - Vatva</t>
  </si>
  <si>
    <t>India, Coimbatore</t>
  </si>
  <si>
    <t>India, Karunagapalli</t>
  </si>
  <si>
    <t>Coimbatore - Karunagappally</t>
  </si>
  <si>
    <t>India, Delhi</t>
  </si>
  <si>
    <t>India, Jaipur</t>
  </si>
  <si>
    <t>Delhi Cantt - Dahar Ka Balaji</t>
  </si>
  <si>
    <t xml:space="preserve">India, Vasai Virar </t>
  </si>
  <si>
    <t>Delhi - Vasai Virar</t>
  </si>
  <si>
    <t>India, Gandhi Puram</t>
  </si>
  <si>
    <t>India, Alappuzha</t>
  </si>
  <si>
    <t>Gandhi Puram - Alappuzha</t>
  </si>
  <si>
    <t>India, Anjuna</t>
  </si>
  <si>
    <t>Gandhi Puram - Anjuna</t>
  </si>
  <si>
    <t>Gandhi Puram - Delhi</t>
  </si>
  <si>
    <t>India, Hyderabad</t>
  </si>
  <si>
    <t>Gandhi Puram - Hyderabad</t>
  </si>
  <si>
    <t>India, Kalyan</t>
  </si>
  <si>
    <t>Gandhi Puram - Kalyan</t>
  </si>
  <si>
    <t>India, Kanyakumari</t>
  </si>
  <si>
    <t>Gandhi Puram - Kanyakumari</t>
  </si>
  <si>
    <t>Gandhi Puram - Karunagapalli</t>
  </si>
  <si>
    <t>India, Kovilpatti</t>
  </si>
  <si>
    <t>Gandhi Puram - Kovilpatti</t>
  </si>
  <si>
    <t>India, Kozhikode</t>
  </si>
  <si>
    <t>Gandhi Puram - Kozhikode</t>
  </si>
  <si>
    <t>India, Maharashtra</t>
  </si>
  <si>
    <t>Gandhi Puram - Maharashtra</t>
  </si>
  <si>
    <t>India, Margao</t>
  </si>
  <si>
    <t>Gandhi Puram - Margao</t>
  </si>
  <si>
    <t>India, Mavelikara</t>
  </si>
  <si>
    <t>Gandhi Puram - Mavelikara</t>
  </si>
  <si>
    <t>India, Mayiladuthurai</t>
  </si>
  <si>
    <t>Gandhi Puram - Mayiladuthurai</t>
  </si>
  <si>
    <t>India, Metupalaiyam</t>
  </si>
  <si>
    <t>Gandhi Puram - Metupalaiyam</t>
  </si>
  <si>
    <t>India, Mumbai</t>
  </si>
  <si>
    <t>Gandhi Puram - Mumbai</t>
  </si>
  <si>
    <t>India, Nagercoil</t>
  </si>
  <si>
    <t>Gandhi Puram - Nagercoil</t>
  </si>
  <si>
    <t>India, New Delhi</t>
  </si>
  <si>
    <t>Gandhi Puram - New Delhi</t>
  </si>
  <si>
    <t>India, North Goa</t>
  </si>
  <si>
    <t>Gandhi Puram - North Goa</t>
  </si>
  <si>
    <t>India, Renigunta</t>
  </si>
  <si>
    <t>Gandhi Puram - Renigunta</t>
  </si>
  <si>
    <t>India, Telangana</t>
  </si>
  <si>
    <t>Gandhi Puram - Telangana</t>
  </si>
  <si>
    <t>India, Thiruvananthapuram</t>
  </si>
  <si>
    <t>Gandhi Puram - Thiruvananthapuram</t>
  </si>
  <si>
    <t>India, Thrissur</t>
  </si>
  <si>
    <t>Gandhi Puram - Thrissur</t>
  </si>
  <si>
    <t>India, Tirupati</t>
  </si>
  <si>
    <t>Gandhi Puram - Tirupati</t>
  </si>
  <si>
    <t>India, Trivandrum</t>
  </si>
  <si>
    <t>Gandhi Puram - Trivandrum</t>
  </si>
  <si>
    <t>India, Varkala</t>
  </si>
  <si>
    <t>Gandhi Puram - Varkala</t>
  </si>
  <si>
    <t>Gandhi Puram - Vasai Virar</t>
  </si>
  <si>
    <t>India, Yelhanka</t>
  </si>
  <si>
    <t>Gandhi Puram - Yelhanka</t>
  </si>
  <si>
    <t>India, Rourkela</t>
  </si>
  <si>
    <t>Kalyan Jn - Rourkela</t>
  </si>
  <si>
    <t>Kalyan - Rourkela</t>
  </si>
  <si>
    <t>India, Kochi India</t>
  </si>
  <si>
    <t>India, Cheruvathur</t>
  </si>
  <si>
    <t>Kochi India - Cheruvathur</t>
  </si>
  <si>
    <t>Kochi India - Vasai Virar</t>
  </si>
  <si>
    <t>India, Mehsana</t>
  </si>
  <si>
    <t>India, Gorakhpur</t>
  </si>
  <si>
    <t>Mahesana Junction - Gorakhpur</t>
  </si>
  <si>
    <t>India, Prayagraj</t>
  </si>
  <si>
    <t>India, Sarnath</t>
  </si>
  <si>
    <t>Prayagraj Junction - Sarnath</t>
  </si>
  <si>
    <t>Prayagraj - Sarnath</t>
  </si>
  <si>
    <t>India, Tambaram</t>
  </si>
  <si>
    <t>Tambaram - Nagercoil Town</t>
  </si>
  <si>
    <t>India, Vatakara</t>
  </si>
  <si>
    <t>India, Baindur</t>
  </si>
  <si>
    <t>Vadakara - Mookambika Road Byndoor</t>
  </si>
  <si>
    <t>Vatakara - Baindur</t>
  </si>
  <si>
    <t>India, Veerbhadra</t>
  </si>
  <si>
    <t>Veerbhadra - Delhi</t>
  </si>
  <si>
    <t>Indonesia, Banyuwangi</t>
  </si>
  <si>
    <t>Indonesia, Bungurasih</t>
  </si>
  <si>
    <t>Indomaret Brawijaya - Ramayana Store Bungurasih</t>
  </si>
  <si>
    <t>van | Van</t>
  </si>
  <si>
    <t>Indomaret Brawijaya - Transmart Rungkut Surabaya</t>
  </si>
  <si>
    <t>Indomaret Diponegoro Rogojampi - Ramayana Store Bungurasih</t>
  </si>
  <si>
    <t>Indomaret Diponegoro Rogojampi - Transmart Rungkut Surabaya</t>
  </si>
  <si>
    <t>Indomaret Ketapang - Ramayana Store Bungurasih</t>
  </si>
  <si>
    <t>Indomaret Ketapang - Transmart Rungkut Surabaya</t>
  </si>
  <si>
    <t>McDonalds Banyuwangi - Ramayana Store Bungurasih</t>
  </si>
  <si>
    <t>McDonalds Banyuwangi - Transmart Rungkut Surabaya</t>
  </si>
  <si>
    <t>Indonesia, East Java</t>
  </si>
  <si>
    <t>Indomaret Brawijaya - Stasiun Surabaya Gubeng</t>
  </si>
  <si>
    <t>Indomaret Diponegoro Rogojampi - Stasiun Surabaya Gubeng</t>
  </si>
  <si>
    <t>Indomaret Ketapang - Stasiun Surabaya Gubeng</t>
  </si>
  <si>
    <t>McDonalds Banyuwangi - Stasiun Surabaya Gubeng</t>
  </si>
  <si>
    <t>Indonesia, Malang</t>
  </si>
  <si>
    <t>Indomaret Brawijaya - Alfamart Raden Intan Malang</t>
  </si>
  <si>
    <t>Indomaret Brawijaya - Malang Town Square</t>
  </si>
  <si>
    <t>Indomaret Brawijaya - Ramayana Kota Malang</t>
  </si>
  <si>
    <t>Indomaret Brawijaya - Stasiun Malang</t>
  </si>
  <si>
    <t>Indomaret Diponegoro Rogojampi - Alfamart Raden Intan Malang</t>
  </si>
  <si>
    <t>Indomaret Diponegoro Rogojampi - Malang Town Square</t>
  </si>
  <si>
    <t>Indomaret Diponegoro Rogojampi - Ramayana Kota Malang</t>
  </si>
  <si>
    <t>Indomaret Diponegoro Rogojampi - Stasiun Malang</t>
  </si>
  <si>
    <t>Indomaret Ketapang - Alfamart Raden Intan Malang</t>
  </si>
  <si>
    <t>Indomaret Ketapang - Malang Town Square</t>
  </si>
  <si>
    <t>Indomaret Ketapang - Ramayana Kota Malang</t>
  </si>
  <si>
    <t>Indomaret Ketapang - Stasiun Malang</t>
  </si>
  <si>
    <t>McDonalds Banyuwangi - Alfamart Raden Intan Malang</t>
  </si>
  <si>
    <t>McDonalds Banyuwangi - Malang Town Square</t>
  </si>
  <si>
    <t>McDonalds Banyuwangi - Ramayana Kota Malang</t>
  </si>
  <si>
    <t>McDonalds Banyuwangi - Stasiun Malang</t>
  </si>
  <si>
    <t>Bandara Juanda - Indomaret Brawijaya</t>
  </si>
  <si>
    <t>Bandara Juanda - Indomaret Ketapang</t>
  </si>
  <si>
    <t>Bandara Juanda - McDonalds Banyuwangi</t>
  </si>
  <si>
    <t>Ramayana Store Bungurasih - Indomaret Brawijaya</t>
  </si>
  <si>
    <t>Ramayana Store Bungurasih - Indomaret Ketapang</t>
  </si>
  <si>
    <t>Ramayana Store Bungurasih - McDonalds Banyuwangi</t>
  </si>
  <si>
    <t>Indonesia, Genteng</t>
  </si>
  <si>
    <t>Bandara Juanda - Indomaret Banyuwangi</t>
  </si>
  <si>
    <t>Bandara Juanda - Indomaret Srono 1</t>
  </si>
  <si>
    <t>Bandara Juanda - RTH Maron Genteng</t>
  </si>
  <si>
    <t>Ramayana Store Bungurasih - Indomaret Banyuwangi</t>
  </si>
  <si>
    <t>Ramayana Store Bungurasih - Indomaret Srono 1</t>
  </si>
  <si>
    <t>Ramayana Store Bungurasih - RTH Maron Genteng</t>
  </si>
  <si>
    <t>Indonesia, Denpasar</t>
  </si>
  <si>
    <t>Indonesia, Gilimanuk</t>
  </si>
  <si>
    <t>Terminal Ubung - Terminal Bus Pelabuhan Gilimanuk</t>
  </si>
  <si>
    <t>Stasiun Surabaya Gubeng - Indomaret Brawijaya</t>
  </si>
  <si>
    <t>Stasiun Surabaya Gubeng - Indomaret Ketapang</t>
  </si>
  <si>
    <t>Stasiun Surabaya Gubeng - McDonalds Banyuwangi</t>
  </si>
  <si>
    <t>Stasiun Surabaya Gubeng - Indomaret Banyuwangi</t>
  </si>
  <si>
    <t>Stasiun Surabaya Gubeng - Indomaret Srono 1</t>
  </si>
  <si>
    <t>Stasiun Surabaya Gubeng - RTH Maron Genteng</t>
  </si>
  <si>
    <t>Indomaret Banyuwangi - Ramayana Store Bungurasih</t>
  </si>
  <si>
    <t>Indomaret Banyuwangi - Transmart Rungkut Surabaya</t>
  </si>
  <si>
    <t>Indomaret Srono 1 - Ramayana Store Bungurasih</t>
  </si>
  <si>
    <t>Indomaret Srono 1 - Transmart Rungkut Surabaya</t>
  </si>
  <si>
    <t>RTH Maron Genteng - Ramayana Store Bungurasih</t>
  </si>
  <si>
    <t>RTH Maron Genteng - Transmart Rungkut Surabaya</t>
  </si>
  <si>
    <t>Indomaret Banyuwangi - Stasiun Surabaya Gubeng</t>
  </si>
  <si>
    <t>Indomaret Srono 1 - Stasiun Surabaya Gubeng</t>
  </si>
  <si>
    <t>RTH Maron Genteng - Stasiun Surabaya Gubeng</t>
  </si>
  <si>
    <t>Indomaret Banyuwangi - Alfamart Raden Intan Malang</t>
  </si>
  <si>
    <t>Indomaret Banyuwangi - Malang Town Square</t>
  </si>
  <si>
    <t>Indomaret Banyuwangi - Ramayana Kota Malang</t>
  </si>
  <si>
    <t>Indomaret Banyuwangi - Stasiun Malang</t>
  </si>
  <si>
    <t>Indomaret Srono 1 - Alfamart Raden Intan Malang</t>
  </si>
  <si>
    <t>Indomaret Srono 1 - Malang Town Square</t>
  </si>
  <si>
    <t>Indomaret Srono 1 - Ramayana Kota Malang</t>
  </si>
  <si>
    <t>Indomaret Srono 1 - Stasiun Malang</t>
  </si>
  <si>
    <t>RTH Maron Genteng - Alfamart Raden Intan Malang</t>
  </si>
  <si>
    <t>RTH Maron Genteng - Malang Town Square</t>
  </si>
  <si>
    <t>RTH Maron Genteng - Ramayana Kota Malang</t>
  </si>
  <si>
    <t>RTH Maron Genteng - Stasiun Malang</t>
  </si>
  <si>
    <t>Terminal Bus Pelabuhan Gilimanuk - Terminal Ubung</t>
  </si>
  <si>
    <t>Indonesia, Mengwi</t>
  </si>
  <si>
    <t>Terminal Bus Pelabuhan Gilimanuk - Terminal Mengwi</t>
  </si>
  <si>
    <t>Alfamart Raden Intan Malang - Indomaret Brawijaya</t>
  </si>
  <si>
    <t>Alfamart Raden Intan Malang - McDonalds Banyuwangi</t>
  </si>
  <si>
    <t>Indomaret Gadang 2 - Indomaret Brawijaya</t>
  </si>
  <si>
    <t>Indomaret Gadang 2 - Indomaret Ketapang</t>
  </si>
  <si>
    <t>Indomaret Gadang 2 - McDonalds Banyuwangi</t>
  </si>
  <si>
    <t>Ramayana Kota Malang - Indomaret Brawijaya</t>
  </si>
  <si>
    <t>Ramayana Kota Malang - Indomaret Ketapang</t>
  </si>
  <si>
    <t>Ramayana Kota Malang - McDonalds Banyuwangi</t>
  </si>
  <si>
    <t>Stasiun Malang - Indomaret Brawijaya</t>
  </si>
  <si>
    <t>Stasiun Malang - Indomaret Ketapang</t>
  </si>
  <si>
    <t>Stasiun Malang - McDonalds Banyuwangi</t>
  </si>
  <si>
    <t>Alfamart Raden Intan Malang - Indomaret Banyuwangi</t>
  </si>
  <si>
    <t>Alfamart Raden Intan Malang - Indomaret Srono 1</t>
  </si>
  <si>
    <t>Alfamart Raden Intan Malang - RTH Maron Genteng</t>
  </si>
  <si>
    <t>Indomaret Gadang 2 - Indomaret Banyuwangi</t>
  </si>
  <si>
    <t>Indomaret Gadang 2 - Indomaret Srono 1</t>
  </si>
  <si>
    <t>Indomaret Gadang 2 - RTH Maron Genteng</t>
  </si>
  <si>
    <t>Ramayana Kota Malang - Indomaret Banyuwangi</t>
  </si>
  <si>
    <t>Ramayana Kota Malang - Indomaret Srono 1</t>
  </si>
  <si>
    <t>Ramayana Kota Malang - RTH Maron Genteng</t>
  </si>
  <si>
    <t>Stasiun Malang - Indomaret Banyuwangi</t>
  </si>
  <si>
    <t>Stasiun Malang - Indomaret Srono 1</t>
  </si>
  <si>
    <t>Stasiun Malang - RTH Maron Genteng</t>
  </si>
  <si>
    <t>Terminal Mengwi - Terminal Bus Pelabuhan Gilimanuk</t>
  </si>
  <si>
    <t>Indonesia, Nusa Penida</t>
  </si>
  <si>
    <t>Indonesia, Sanur</t>
  </si>
  <si>
    <t>Banjar Nyuh Harbour Nusa Penida - Jl Matahari Terbit</t>
  </si>
  <si>
    <t>ferry | Fast Boat</t>
  </si>
  <si>
    <t>Jl Matahari Terbit - Banjar Nyuh Harbour Nusa Penida</t>
  </si>
  <si>
    <t>Japan, Asahikawa</t>
  </si>
  <si>
    <t>Japan, New Chitose Airport</t>
  </si>
  <si>
    <t>Asahikawa Airport - New Chitose Airport</t>
  </si>
  <si>
    <t>charter | Minivan 6pax</t>
  </si>
  <si>
    <t>charter | Minivan 9pax</t>
  </si>
  <si>
    <t>Japan, Sapporo</t>
  </si>
  <si>
    <t>Asahikawa Airport - Sapporo Transfer</t>
  </si>
  <si>
    <t>Japan, Biei</t>
  </si>
  <si>
    <t>Biei Transfer - New Chitose Airport</t>
  </si>
  <si>
    <t>Biei Transfer - Sapporo Transfer</t>
  </si>
  <si>
    <t>Japan, Fukuoka</t>
  </si>
  <si>
    <t>Japan, Kurokawa Onsen</t>
  </si>
  <si>
    <t>Hakata Bus Terminal - Kurokawa Onsen</t>
  </si>
  <si>
    <t>bus | Standard</t>
  </si>
  <si>
    <t>Nishitetsu Tenjin Expressway Bus Terminal - Kurokawa Onsen</t>
  </si>
  <si>
    <t>Japan, Fukuoka Airport</t>
  </si>
  <si>
    <t>Fukuoka Airport International Terminal - Kurokawa Onsen</t>
  </si>
  <si>
    <t>Japan, Furano</t>
  </si>
  <si>
    <t>Furano Transfer - New Chitose Airport</t>
  </si>
  <si>
    <t>Furano Transfer - Sapporo Transfer</t>
  </si>
  <si>
    <t>Japan, Hagi</t>
  </si>
  <si>
    <t>Japan, Hiroshima</t>
  </si>
  <si>
    <t>Hagi - Hiroshima Transfer</t>
  </si>
  <si>
    <t>charter | MPV 4pax</t>
  </si>
  <si>
    <t>charter | Sedan 3pax</t>
  </si>
  <si>
    <t>charter | Short Minibus 8pax</t>
  </si>
  <si>
    <t>Japan, Hakuba</t>
  </si>
  <si>
    <t>Japan, Tokyo</t>
  </si>
  <si>
    <t>Hakuba Transfer - Tokyo</t>
  </si>
  <si>
    <t>Hiroshima Transfer - Hagi</t>
  </si>
  <si>
    <t>Japan, Yamaguchi</t>
  </si>
  <si>
    <t>Hiroshima Transfer - Akiyoshidai</t>
  </si>
  <si>
    <t>Japan, Hita</t>
  </si>
  <si>
    <t>Hita Bus Terminal - Kurokawa Onsen</t>
  </si>
  <si>
    <t>Japan, Hokkaido</t>
  </si>
  <si>
    <t>Lake Toya Transfer - New Chitose Airport</t>
  </si>
  <si>
    <t>Lake Toya Transfer - Sapporo Transfer</t>
  </si>
  <si>
    <t>Japan, Ishikawa</t>
  </si>
  <si>
    <t>Japan, Shirakawago Gifu</t>
  </si>
  <si>
    <t>Kanazawa Transfer - Shirakawago</t>
  </si>
  <si>
    <t>Japan, Takayama</t>
  </si>
  <si>
    <t>Kanazawa Transfer - Takayama</t>
  </si>
  <si>
    <t>Japan, Wakura Onsen</t>
  </si>
  <si>
    <t>Kanazawa Transfer - Wakura Onsen</t>
  </si>
  <si>
    <t>Japan, Kagoshima</t>
  </si>
  <si>
    <t>Kagoshima Chuo - Hakata Fukuoka</t>
  </si>
  <si>
    <t>train | Unreserved seat</t>
  </si>
  <si>
    <t>Japan, Kansai Airport</t>
  </si>
  <si>
    <t>Japan, Kobe</t>
  </si>
  <si>
    <t>Kansai Airport - Kobe</t>
  </si>
  <si>
    <t>Japan, Kyoto</t>
  </si>
  <si>
    <t>Kansai Airport - Kyoto</t>
  </si>
  <si>
    <t>Japan, Nara</t>
  </si>
  <si>
    <t>Kansai Airport - Nara</t>
  </si>
  <si>
    <t>Japan, Osaka</t>
  </si>
  <si>
    <t>Kansai Airport - Osaka</t>
  </si>
  <si>
    <t>Kobe - Kansai Airport</t>
  </si>
  <si>
    <t>Kobe - Osaka</t>
  </si>
  <si>
    <t>Kurokawa Onsen - Hakata Bus Terminal</t>
  </si>
  <si>
    <t>Kurokawa Onsen - Nishitetsu Tenjin Expressway Bus Terminal</t>
  </si>
  <si>
    <t>Kurokawa Onsen - Fukuoka Airport International Terminal</t>
  </si>
  <si>
    <t>Kurokawa Onsen - Hita Bus Terminal</t>
  </si>
  <si>
    <t>Kyoto - Kansai Airport</t>
  </si>
  <si>
    <t>Kyoto - Osaka</t>
  </si>
  <si>
    <t>Kyoto - Takayama</t>
  </si>
  <si>
    <t>Nara - Kansai Airport</t>
  </si>
  <si>
    <t>Nara - Osaka</t>
  </si>
  <si>
    <t>New Chitose Airport - Asahikawa Airport</t>
  </si>
  <si>
    <t>New Chitose Airport - Biei Transfer</t>
  </si>
  <si>
    <t>New Chitose Airport - Furano Transfer</t>
  </si>
  <si>
    <t>New Chitose Airport - Lake Toya Transfer</t>
  </si>
  <si>
    <t>Japan, Niseko</t>
  </si>
  <si>
    <t>New Chitose Airport - Niseko</t>
  </si>
  <si>
    <t>Japan, Noboribetsu</t>
  </si>
  <si>
    <t>New Chitose Airport - Noboribetsu Transfer</t>
  </si>
  <si>
    <t>Japan, Rusutsu</t>
  </si>
  <si>
    <t>New Chitose Airport - Rusutsu</t>
  </si>
  <si>
    <t>New Chitose Airport - Sapporo Transfer</t>
  </si>
  <si>
    <t>Niseko - New Chitose Airport</t>
  </si>
  <si>
    <t>Niseko - Sapporo Transfer</t>
  </si>
  <si>
    <t>Noboribetsu Transfer - New Chitose Airport</t>
  </si>
  <si>
    <t>Noboribetsu Transfer - Sapporo Transfer</t>
  </si>
  <si>
    <t>Japan, Okayama</t>
  </si>
  <si>
    <t>Okayama - Hiroshima</t>
  </si>
  <si>
    <t>train | Green Car</t>
  </si>
  <si>
    <t>train | Standard</t>
  </si>
  <si>
    <t>Osaka - Kansai Airport</t>
  </si>
  <si>
    <t>Osaka - Kobe</t>
  </si>
  <si>
    <t>Osaka - Kyoto</t>
  </si>
  <si>
    <t>Shin Osaka - Kyoto</t>
  </si>
  <si>
    <t>Osaka - Nara</t>
  </si>
  <si>
    <t>Shin Osaka - Okayama</t>
  </si>
  <si>
    <t>train | Standard Class Unreserved</t>
  </si>
  <si>
    <t>Osaka - Osaka Aquarium Kaiyukan</t>
  </si>
  <si>
    <t>Osaka Aquarium Kaiyukan - Osaka</t>
  </si>
  <si>
    <t>Japan, Universal Studios Japan</t>
  </si>
  <si>
    <t>Osaka - Universal Studios Japan</t>
  </si>
  <si>
    <t>Rusutsu - New Chitose Airport</t>
  </si>
  <si>
    <t>Rusutsu - Sapporo Transfer</t>
  </si>
  <si>
    <t>Sapporo Transfer - Asahikawa Airport</t>
  </si>
  <si>
    <t>Sapporo Transfer - Biei Transfer</t>
  </si>
  <si>
    <t>Sapporo Transfer - Furano Transfer</t>
  </si>
  <si>
    <t>JR Sapporo Station North Exit - Cape Kamui and Shakotan</t>
  </si>
  <si>
    <t>bus | 1 Day Pass</t>
  </si>
  <si>
    <t>JR Sapporo Station North Exit - Lake Toya and Mount Usu</t>
  </si>
  <si>
    <t>JR Sapporo Station North Exit - Mt Asahidake</t>
  </si>
  <si>
    <t>Sapporo Transfer - Lake Toya Transfer</t>
  </si>
  <si>
    <t>Sapporo Transfer - New Chitose Airport</t>
  </si>
  <si>
    <t>JR Sapporo Station North Exit - Niseko</t>
  </si>
  <si>
    <t>Sapporo Transfer - Niseko</t>
  </si>
  <si>
    <t>Sapporo Transfer - Noboribetsu Transfer</t>
  </si>
  <si>
    <t>Sapporo Transfer - Rusutsu</t>
  </si>
  <si>
    <t>JR Sapporo Station North Exit - Shiroi Koibito Park</t>
  </si>
  <si>
    <t>Shirakawago - Kanazawa Transfer</t>
  </si>
  <si>
    <t>Shirakawago - Takayama</t>
  </si>
  <si>
    <t>Japan, Toyama</t>
  </si>
  <si>
    <t>Shirakawago - Toyama</t>
  </si>
  <si>
    <t>Takayama - Kanazawa Transfer</t>
  </si>
  <si>
    <t>Takayama - Kyoto</t>
  </si>
  <si>
    <t>Takayama - Shirakawago</t>
  </si>
  <si>
    <t>Tokyo - Hakuba Transfer</t>
  </si>
  <si>
    <t>Japan, Kanazawa</t>
  </si>
  <si>
    <t>Tokyo - Kanazawa</t>
  </si>
  <si>
    <t>train | Standard Class</t>
  </si>
  <si>
    <t>Toyama - Shirakawago</t>
  </si>
  <si>
    <t>Universal Studios Japan - Osaka</t>
  </si>
  <si>
    <t>Wakura Onsen - Kanazawa Transfer</t>
  </si>
  <si>
    <t>Akiyoshidai - Hiroshima Transfer</t>
  </si>
  <si>
    <t>Kenya, Nairobi</t>
  </si>
  <si>
    <t>Nairobi Airport - Karen Hotel Transfer</t>
  </si>
  <si>
    <t>charter | Private 4pax</t>
  </si>
  <si>
    <t>Nairobi Airport - Mombasa Road Hotel Transfer</t>
  </si>
  <si>
    <t>Wilson Airport - Karen Hotel Transfer</t>
  </si>
  <si>
    <t>Wilson Airport - Mombasa Road Hotel Transfer</t>
  </si>
  <si>
    <t>Wilson Airport - Westlands Hotel Transfer</t>
  </si>
  <si>
    <t>Kyrgyzstan, Bishkek</t>
  </si>
  <si>
    <t>Kyrgyzstan, Bosteri</t>
  </si>
  <si>
    <t>Eternal Flame - Fair station</t>
  </si>
  <si>
    <t>bus | Seat Bus</t>
  </si>
  <si>
    <t>Kyrgyzstan, Cholpon Ata</t>
  </si>
  <si>
    <t>Eternal Flame - Blue Issyk Kul bus stop</t>
  </si>
  <si>
    <t>Kyrgyzstan, Karakol</t>
  </si>
  <si>
    <t>Eternal Flame - Przhevalsky Gebze Street</t>
  </si>
  <si>
    <t>Kyrgyzstan, Tokmok</t>
  </si>
  <si>
    <t>Eternal Flame - Gazprom gas station</t>
  </si>
  <si>
    <t>Przhevalsky Gebze Street - Eternal Flame</t>
  </si>
  <si>
    <t>Nong Sack Restaurant - Ratanakiri Banlung</t>
  </si>
  <si>
    <t>Nong Sack Restaurant - Jasmine Boat Restaurant</t>
  </si>
  <si>
    <t>Nong Sack Restaurant - SRL Office Stung Treng Branch</t>
  </si>
  <si>
    <t>Nong Sack Restaurant - Rith Mony Bus Chroy Chorngva Branch</t>
  </si>
  <si>
    <t>Nong Sack Restaurant - Siem Reap Namo Angkor Travel 9R3X GPP</t>
  </si>
  <si>
    <t>Mr Mo Guesthouse - Kampong Cham</t>
  </si>
  <si>
    <t>Don Det - Phnom Penh</t>
  </si>
  <si>
    <t>Don Det - Siem Reap</t>
  </si>
  <si>
    <t>Mr Mo Guesthouse - Siem Reap Anglo Bar and Restaurant</t>
  </si>
  <si>
    <t>Mr Mo Guesthouse - Siem Reap Namo Angkor Travel 9R3X GPP</t>
  </si>
  <si>
    <t>GreenParadise Tours and Travel Laos - Kampong Cham</t>
  </si>
  <si>
    <t>GreenParadise Tours and Travel Laos - 121 Preah Sisowath Quay</t>
  </si>
  <si>
    <t>VLT Natural tours - Phnom Penh</t>
  </si>
  <si>
    <t>VLT Natural tours - Siem Reap</t>
  </si>
  <si>
    <t>Vientiane Southern Bus Station - Kampong Cham</t>
  </si>
  <si>
    <t>Laos, Thanaleng</t>
  </si>
  <si>
    <t>Vientiane Transfer - First Thai Lao Friendship Bridge</t>
  </si>
  <si>
    <t>van | Taxi, HUV, Van</t>
  </si>
  <si>
    <t>Vientiane Transfer - Vientiane Railway Station</t>
  </si>
  <si>
    <t>Vientiane Transfer - Vientiane Southern Bus Terminal</t>
  </si>
  <si>
    <t>Malaysia, Kelantan</t>
  </si>
  <si>
    <t>Malaysia, Jerteh</t>
  </si>
  <si>
    <t>Kota Bharu Airport - Jerteh Hotel Transfer</t>
  </si>
  <si>
    <t>charter | Economy 3pax</t>
  </si>
  <si>
    <t>charter | Standard 5pax</t>
  </si>
  <si>
    <t>Kota Bharu Hotel Transfer - Jerteh Hotel Transfer</t>
  </si>
  <si>
    <t>van | Economy 3pax</t>
  </si>
  <si>
    <t>van | Standard 5pax</t>
  </si>
  <si>
    <t>Kota Bharu Airport - Jeli Hotel Transfer</t>
  </si>
  <si>
    <t>Kota Bharu Airport - Kampung Raja Hotel Transfer</t>
  </si>
  <si>
    <t>Kota Bharu Airport - Kok Lanas Hotel Transfer</t>
  </si>
  <si>
    <t>Kota Bharu Airport - Kuala Krai Hotel Transfer</t>
  </si>
  <si>
    <t>Kota Bharu Airport - Kubang Kerian</t>
  </si>
  <si>
    <t>Kota Bharu Airport - Machang Hotel Transfer</t>
  </si>
  <si>
    <t>Kota Bharu Airport - Padang Tembak</t>
  </si>
  <si>
    <t>Kota Bharu Airport - Pasir Puteh Hotel Transfer</t>
  </si>
  <si>
    <t>Kota Bharu Airport - Tanah Merah Hotel Transfer</t>
  </si>
  <si>
    <t>Kota Bharu Airport - Tok Bali Hotel Transfer</t>
  </si>
  <si>
    <t>Kota Bharu Hotel Transfer - Jeli Hotel Transfer</t>
  </si>
  <si>
    <t>Kota Bharu Hotel Transfer - Kampung Raja Hotel Transfer</t>
  </si>
  <si>
    <t>Kota Bharu Hotel Transfer - Kok Lanas Hotel Transfer</t>
  </si>
  <si>
    <t>Kota Bharu Hotel Transfer - Kuala Krai Hotel Transfer</t>
  </si>
  <si>
    <t>Kota Bharu Hotel Transfer - Kubang Kerian</t>
  </si>
  <si>
    <t>Kota Bharu Hotel Transfer - Machang Hotel Transfer</t>
  </si>
  <si>
    <t>Kota Bharu Hotel Transfer - Padang Tembak</t>
  </si>
  <si>
    <t>Kota Bharu Hotel Transfer - Pasir Puteh Hotel Transfer</t>
  </si>
  <si>
    <t>Kota Bharu Hotel Transfer - Pengkalan Chepa</t>
  </si>
  <si>
    <t>Kota Bharu Hotel Transfer - Rantau Panjang Hotel Transfer</t>
  </si>
  <si>
    <t>Kota Bharu Hotel Transfer - Tanah Merah Hotel Transfer</t>
  </si>
  <si>
    <t>Kota Bharu Hotel Transfer - Tok Bali Hotel Transfer</t>
  </si>
  <si>
    <t>Malaysia, Pengkalan Chepa</t>
  </si>
  <si>
    <t>Kota Bharu Airport - Pengkalan Chepa Hotel Transfer</t>
  </si>
  <si>
    <t>Malaysia, Rantau Panjang</t>
  </si>
  <si>
    <t>Kota Bharu Airport - Rantau Panjang Hotel Transfer</t>
  </si>
  <si>
    <t>Malaysia, Terengganu</t>
  </si>
  <si>
    <t>Kota Bharu Airport - Besut Hotel Transfer</t>
  </si>
  <si>
    <t>Kota Bharu Airport - Kuala Terengganu</t>
  </si>
  <si>
    <t>Kota Bharu Hotel Transfer - Besut Hotel Transfer</t>
  </si>
  <si>
    <t>Kota Bharu Hotel Transfer - Kuala Terengganu</t>
  </si>
  <si>
    <t>Malaysia, Penang</t>
  </si>
  <si>
    <t>Malaysia, Cameron Highlands</t>
  </si>
  <si>
    <t>Penang Hotel Transfer - Cameron Highlands Hotel Transfer</t>
  </si>
  <si>
    <t>charter | Van 6pax</t>
  </si>
  <si>
    <t>Malaysia, Ipoh</t>
  </si>
  <si>
    <t>Penang Hotel Transfer - Ipoh Hotel Transfer</t>
  </si>
  <si>
    <t>Malaysia, Kuala Lumpur</t>
  </si>
  <si>
    <t>Penang Hotel Transfer - Kuala Lumpur Hotel Transfer</t>
  </si>
  <si>
    <t>Malaysia, Malacca</t>
  </si>
  <si>
    <t>Penang Hotel Transfer - Malacca Hotel Transfer</t>
  </si>
  <si>
    <t>New Zealand, Christchurch</t>
  </si>
  <si>
    <t>New Zealand, Lake Tekapo</t>
  </si>
  <si>
    <t>Christchurch - Tekapo</t>
  </si>
  <si>
    <t>New Zealand, Waimate</t>
  </si>
  <si>
    <t>Christchurch - Twizel</t>
  </si>
  <si>
    <t>New Zealand, Greymouth</t>
  </si>
  <si>
    <t>New Zealand, Hokitika</t>
  </si>
  <si>
    <t>Greymouth - Hokitika</t>
  </si>
  <si>
    <t>New Zealand, West Coast</t>
  </si>
  <si>
    <t>Greymouth - Fox Glacier</t>
  </si>
  <si>
    <t>Greymouth - Franz Josef</t>
  </si>
  <si>
    <t>Hokitika - Greymouth</t>
  </si>
  <si>
    <t>Tekapo - Christchurch</t>
  </si>
  <si>
    <t>New Zealand, Queenstown NZ</t>
  </si>
  <si>
    <t>Tekapo - Queenstown Athol St</t>
  </si>
  <si>
    <t>Tekapo - Twizel</t>
  </si>
  <si>
    <t>Tekapo - Mount Cook</t>
  </si>
  <si>
    <t>Queenstown Athol St - Tekapo</t>
  </si>
  <si>
    <t>New Zealand, Te Anau</t>
  </si>
  <si>
    <t>Queenstown Athol St - Te Anau</t>
  </si>
  <si>
    <t>Queenstown Athol St - Twizel</t>
  </si>
  <si>
    <t>Queenstown Athol St - Fox Glacier</t>
  </si>
  <si>
    <t>Queenstown Athol St - Franz Josef</t>
  </si>
  <si>
    <t>Wanaka - Fox Glacier</t>
  </si>
  <si>
    <t>Wanaka - Franz Josef</t>
  </si>
  <si>
    <t>Te Anau - Queenstown Athol St</t>
  </si>
  <si>
    <t>Twizel - Christchurch</t>
  </si>
  <si>
    <t>Twizel - Tekapo</t>
  </si>
  <si>
    <t>Twizel - Queenstown Athol St</t>
  </si>
  <si>
    <t>Twizel - Mount Cook</t>
  </si>
  <si>
    <t>Fox Glacier - Greymouth</t>
  </si>
  <si>
    <t>Franz Josef - Greymouth</t>
  </si>
  <si>
    <t>Mount Cook - Tekapo</t>
  </si>
  <si>
    <t>Fox Glacier - Queenstown Athol St</t>
  </si>
  <si>
    <t>Fox Glacier - Wanaka</t>
  </si>
  <si>
    <t>Franz Josef - Queenstown Athol St</t>
  </si>
  <si>
    <t>Franz Josef - Wanaka</t>
  </si>
  <si>
    <t>Mount Cook - Twizel</t>
  </si>
  <si>
    <t>Fox Glacier - Franz Josef</t>
  </si>
  <si>
    <t>Franz Josef - Fox Glacier</t>
  </si>
  <si>
    <t>Philippines, Cebu</t>
  </si>
  <si>
    <t>Hagnaya Port - Mactan Cebu Airport</t>
  </si>
  <si>
    <t>charter | SUV 5pax</t>
  </si>
  <si>
    <t>charter | Van 8pax</t>
  </si>
  <si>
    <t>Maya New Roro Port - Mactan Cebu Airport</t>
  </si>
  <si>
    <t>Oslob - Mactan Cebu Airport</t>
  </si>
  <si>
    <t>Philippines, El Nido</t>
  </si>
  <si>
    <t>Philippines, Port Barton</t>
  </si>
  <si>
    <t>El Nido - Port Barton Transfer</t>
  </si>
  <si>
    <t>charter | Private Van (1-5 Pax)</t>
  </si>
  <si>
    <t>charter | Private Van (6-10 Pax)</t>
  </si>
  <si>
    <t>El Nido Transport Terminal - Port Barton Bus Terminal</t>
  </si>
  <si>
    <t>Philippines, Puerto Princesa</t>
  </si>
  <si>
    <t>El Nido - Puerto Princesa Transfer</t>
  </si>
  <si>
    <t>Philippines, Moalboal</t>
  </si>
  <si>
    <t>Moalboal - Mactan Cebu Airport</t>
  </si>
  <si>
    <t>Port Barton Bus Terminal - El Nido Transport Terminal</t>
  </si>
  <si>
    <t>Port Barton Transfer - El Nido</t>
  </si>
  <si>
    <t>Port Barton Transfer - Puerto Princesa Transfer</t>
  </si>
  <si>
    <t>Puerto Princesa Transfer - El Nido</t>
  </si>
  <si>
    <t>Puerto Princesa Transfer - Port Barton Transfer</t>
  </si>
  <si>
    <t>Sri Lanka, Akkaraipattu</t>
  </si>
  <si>
    <t>Sri Lanka, Dikwella</t>
  </si>
  <si>
    <t>Yala LK - Hiriketiya beach</t>
  </si>
  <si>
    <t>charter | Comfort 3pax</t>
  </si>
  <si>
    <t>Sri Lanka, Arugam Bay</t>
  </si>
  <si>
    <t>Arugam Bay - Yala LK</t>
  </si>
  <si>
    <t>Sri Lanka, Colombo</t>
  </si>
  <si>
    <t>Arugam Bay Transfer - Colombo Bandaranaike Airport</t>
  </si>
  <si>
    <t>Sri Lanka, Ella</t>
  </si>
  <si>
    <t>Ella Hotel Transfer - Yala LK</t>
  </si>
  <si>
    <t>Sri Lanka, Kandy</t>
  </si>
  <si>
    <t>Sri Lanka, Sigiriya</t>
  </si>
  <si>
    <t>Kandy Transfer - Sigiriya</t>
  </si>
  <si>
    <t>Sri Lanka, Trincomalee</t>
  </si>
  <si>
    <t>Sigiriya - Trincomalee Hotel Transfer</t>
  </si>
  <si>
    <t>Trincomalee Hotel Transfer - Sigiriya</t>
  </si>
  <si>
    <t>Thailand, Bangkok</t>
  </si>
  <si>
    <t>Phra Arthit Pier - Sathon Pier S6</t>
  </si>
  <si>
    <t>ferry | 1 Day Pass</t>
  </si>
  <si>
    <t>Sathon Pier S6 - Phra Arthit Pier</t>
  </si>
  <si>
    <t>Sathon Pier S6 - Tha Chang</t>
  </si>
  <si>
    <t>Sathon Pier S6 - Tha Maharaj Ferry</t>
  </si>
  <si>
    <t>Sathon Pier S6 - Wat Arun Pier</t>
  </si>
  <si>
    <t>Tha Maharaj Ferry - Asiatique</t>
  </si>
  <si>
    <t>Tha Maharaj Ferry - Sathon Pier S6</t>
  </si>
  <si>
    <t>Wat Arun Pier - Sathon Pier S6</t>
  </si>
  <si>
    <t>Thailand, Rayong</t>
  </si>
  <si>
    <t>Bangkok Town Transfer - Klaeng</t>
  </si>
  <si>
    <t>charter | Comfort Car 3pax</t>
  </si>
  <si>
    <t>charter | Luxury SUV 4pax</t>
  </si>
  <si>
    <t>charter | Luxury VIP Van 9pax</t>
  </si>
  <si>
    <t>charter | Premium Alphard 4pax</t>
  </si>
  <si>
    <t>Thailand, Chiang Khong</t>
  </si>
  <si>
    <t>Thailand, Chiang Rai</t>
  </si>
  <si>
    <t>Chiang Khong Border - Chiang Rai Hotel Transfer</t>
  </si>
  <si>
    <t>charter | Van 9pax</t>
  </si>
  <si>
    <t>Thailand, Chiang Mai</t>
  </si>
  <si>
    <t>Laos, Huay Xai</t>
  </si>
  <si>
    <t>Accha Indian Dhaba - Huay Xai Transfer</t>
  </si>
  <si>
    <t>van | Van + Shuttle Bus + Song Taew</t>
  </si>
  <si>
    <t>Chiang Mai Town Transfer - Chiang Rai Hotel Transfer</t>
  </si>
  <si>
    <t>Thailand, Pai</t>
  </si>
  <si>
    <t>Chiang Mai Town Transfer - Pai Hotel Transfer</t>
  </si>
  <si>
    <t>Chiang Mai Nca Bus Terminal - Nakhonchai Air Bus Station</t>
  </si>
  <si>
    <t>Chiang Rai Hotel Transfer - Bangkok Town Transfer</t>
  </si>
  <si>
    <t>Chiang Khong Border - Chiang Mai Bus Terminal 3</t>
  </si>
  <si>
    <t>Chiang Rai Hotel Transfer - Chiang Mai Town Transfer</t>
  </si>
  <si>
    <t>Chiang Khong Border - Chiang Rai Bus Terminal 1</t>
  </si>
  <si>
    <t>Chiang Rai Airport - Chiang Saen Border</t>
  </si>
  <si>
    <t>Chiang Saen Border - Chiang Rai Hotel Transfer</t>
  </si>
  <si>
    <t>Thailand, Mae Sai</t>
  </si>
  <si>
    <t>Chiang Rai Hotel Transfer - Mae Sai Town Transfer</t>
  </si>
  <si>
    <t>Chiang Rai Hotel Transfer - Pai Hotel Transfer</t>
  </si>
  <si>
    <t>Thailand, Phayao</t>
  </si>
  <si>
    <t>Chiang Rai Hotel Transfer - Phayao Hotel Transfer</t>
  </si>
  <si>
    <t>Thailand, Don Mueang Airport</t>
  </si>
  <si>
    <t>Don Mueang Airport - Klaeng</t>
  </si>
  <si>
    <t>Thailand, Hua Hin</t>
  </si>
  <si>
    <t>Hua Hin Bus Terminal - Don Mueang Bus Station</t>
  </si>
  <si>
    <t>Hua Hin - Don Mueang Bus Station</t>
  </si>
  <si>
    <t>Thailand, Khao Sok</t>
  </si>
  <si>
    <t>Thailand, Koh Phangan</t>
  </si>
  <si>
    <t>Phantip Khao Sok Minivan Office - Thong Sala Koh Phangan</t>
  </si>
  <si>
    <t>ferry+van</t>
  </si>
  <si>
    <t>Thailand, Koh Samui</t>
  </si>
  <si>
    <t>Phantip Khao Sok Minivan Office - Na Thon Koh Samui Songserm</t>
  </si>
  <si>
    <t>Thailand, Koh Chang</t>
  </si>
  <si>
    <t>Bang Bao Hotel Transfer - Koh Chang Ao Sapparot Pier</t>
  </si>
  <si>
    <t>van | Songthaew</t>
  </si>
  <si>
    <t>Khlong Phlu Waterfall - Lonely Beach Hotel Transfer</t>
  </si>
  <si>
    <t>Khlong Phlu Waterfall - White Sand Beach Hotel Transfer</t>
  </si>
  <si>
    <t>Klong Prao Hotel Transfer - Khlong Phlu Waterfall</t>
  </si>
  <si>
    <t>Klong Prao Hotel Transfer - Koh Chang Ao Sapparot Pier</t>
  </si>
  <si>
    <t>Lonely Beach Hotel Transfer - Khlong Phlu Waterfall</t>
  </si>
  <si>
    <t>Lonely Beach Hotel Transfer - Koh Chang Ao Sapparot Pier</t>
  </si>
  <si>
    <t>White Sand Beach Hotel Transfer - Khlong Phlu Waterfall</t>
  </si>
  <si>
    <t>White Sand Beach Hotel Transfer - Klong Prao Hotel Transfer</t>
  </si>
  <si>
    <t>White Sand Beach Hotel Transfer - Koh Chang Ao Sapparot Pier</t>
  </si>
  <si>
    <t>Khlong Phlu Waterfall - Baan Kai Beach Transfer</t>
  </si>
  <si>
    <t>Thailand, Koh Lipe</t>
  </si>
  <si>
    <t>Malaysia, Langkawi</t>
  </si>
  <si>
    <t>Pattaya Beach Koh Lipe - Kuah Jetty</t>
  </si>
  <si>
    <t>van | Van + Ferry</t>
  </si>
  <si>
    <t>Thong Sala Koh Phangan - Phantip Khao Sok Minivan Office</t>
  </si>
  <si>
    <t>Baan Kai Beach Transfer - Khlong Phlu Waterfall</t>
  </si>
  <si>
    <t>Baan Kai Beach Transfer - Koh Chang Ao Sapparot Pier</t>
  </si>
  <si>
    <t>Na Thon Koh Samui Songserm - Phantip Khao Sok Minivan Office</t>
  </si>
  <si>
    <t>Thailand, Pattaya</t>
  </si>
  <si>
    <t>Koh Samui Airport - Rayong Pattaya Airport</t>
  </si>
  <si>
    <t>avia</t>
  </si>
  <si>
    <t>Thailand, Krabi</t>
  </si>
  <si>
    <t>Ao Nang Hotel Transfer - Kuah Jetty</t>
  </si>
  <si>
    <t>Mae Sai Town Transfer - Chiang Rai Hotel Transfer</t>
  </si>
  <si>
    <t>Pai Hotel Transfer - Chiang Mai Town Transfer</t>
  </si>
  <si>
    <t>Pai Hotel Transfer - Chiang Rai Hotel Transfer</t>
  </si>
  <si>
    <t>Phayao Hotel Transfer - Chiang Rai Hotel Transfer</t>
  </si>
  <si>
    <t>Klaeng - Bangkok Town Transfer</t>
  </si>
  <si>
    <t>Klaeng - Don Mueang Airport</t>
  </si>
  <si>
    <t>Thailand, Suvarnabhumi Airport</t>
  </si>
  <si>
    <t>Klaeng - Suvarnabhumi Airport</t>
  </si>
  <si>
    <t>Thailand, Satun</t>
  </si>
  <si>
    <t>Satun Hotel Transfer - Thong Sala Koh Phangan</t>
  </si>
  <si>
    <t>Satun Hotel Transfer - Na Thon Pier</t>
  </si>
  <si>
    <t>Thailand, Surat Thani Airport</t>
  </si>
  <si>
    <t>Surat Thani Airport - Surat Thani Phanom Khao Sok Minivan Office</t>
  </si>
  <si>
    <t>bus+van</t>
  </si>
  <si>
    <t>Suvarnabhumi Airport - Klaeng</t>
  </si>
  <si>
    <t>Thailand, Udon Thani</t>
  </si>
  <si>
    <t>Laos, Luang Prabang</t>
  </si>
  <si>
    <t>Udon Thani Airport - Luang Prabang Railway Station</t>
  </si>
  <si>
    <t>bus | Taxi + Bus + Taxi + Train</t>
  </si>
  <si>
    <t>Udon Thani Airport - Luang Prabang Transfer</t>
  </si>
  <si>
    <t>bus | Taxi + Bus + Taxi + Train + Van</t>
  </si>
  <si>
    <t>Udon Thani Transfer - Luang Prabang Railway Station</t>
  </si>
  <si>
    <t>Udon Thani Transfer - Luang Prabang Transfer</t>
  </si>
  <si>
    <t>Udon Thani Airport - Vang Vieng Railway Station</t>
  </si>
  <si>
    <t>Udon Thani Transfer - Vang Vieng Railway Station</t>
  </si>
  <si>
    <t>Udon Thani Transfer - Vang Vieng Transfer</t>
  </si>
  <si>
    <t>bus | Taxi + Bus + Taxi + Train + Tuk Tuk</t>
  </si>
  <si>
    <t>Udon Thani Airport - Khua Din Bus Station</t>
  </si>
  <si>
    <t>bus | Taxi + Bus</t>
  </si>
  <si>
    <t>Udon Thani Airport - Vientiane Transfer</t>
  </si>
  <si>
    <t>bus | Taxi + Bus + Taxi</t>
  </si>
  <si>
    <t>Udon Thani Transfer - Khua Din Bus Station</t>
  </si>
  <si>
    <t>Udon Thani Transfer - Vientiane Transfer</t>
  </si>
  <si>
    <t>Thailand, Nong Khai</t>
  </si>
  <si>
    <t>Udon Thani Airport - Nong Khai Border</t>
  </si>
  <si>
    <t>van | Taxi + Van</t>
  </si>
  <si>
    <t>Udon Thani Transfer - Nong Khai Border</t>
  </si>
  <si>
    <t>Turkey, Alanya</t>
  </si>
  <si>
    <t>Alanya Transfer - Gazipasa Alanya Airport</t>
  </si>
  <si>
    <t>van | Shuttle</t>
  </si>
  <si>
    <t>Gazipasa Alanya Airport - Alanya Transfer</t>
  </si>
  <si>
    <t>Turkey, Antalya</t>
  </si>
  <si>
    <t>Alanya Transfer - Antalya Airport</t>
  </si>
  <si>
    <t>Avsallar Transfer - Antalya Airport</t>
  </si>
  <si>
    <t>Konakli Transfer - Antalya Airport</t>
  </si>
  <si>
    <t>Okurcalar Transfer - Antalya Airport</t>
  </si>
  <si>
    <t>Antalya Airport - Alanya Transfer</t>
  </si>
  <si>
    <t>Antalya Airport - Avsallar Transfer</t>
  </si>
  <si>
    <t>Antalya Airport - Konakli Transfer</t>
  </si>
  <si>
    <t>Antalya Airport - Okurcalar Transfer</t>
  </si>
  <si>
    <t>Antalya Airport - Tekirova Transfer</t>
  </si>
  <si>
    <t>Tekirova Transfer - Antalya Airport</t>
  </si>
  <si>
    <t>Turkey, Goynuk Kemer</t>
  </si>
  <si>
    <t>Antalya Airport - Goynuk Transfer</t>
  </si>
  <si>
    <t>Turkey, Kemer</t>
  </si>
  <si>
    <t>Antalya Airport - Kemer Transfer</t>
  </si>
  <si>
    <t>Turkey, Dalaman</t>
  </si>
  <si>
    <t>Turkey, Icmeler</t>
  </si>
  <si>
    <t>Dalaman Airport - Icmeler Transfer</t>
  </si>
  <si>
    <t>Turkey, Marmaris</t>
  </si>
  <si>
    <t>Dalaman Airport - Marmaris Transfer</t>
  </si>
  <si>
    <t>Turkey, Goreme</t>
  </si>
  <si>
    <t>Turkey, Nevsehir</t>
  </si>
  <si>
    <t>Goreme Transfer - Nevsehir Kapadokya Airport</t>
  </si>
  <si>
    <t>Goynuk Transfer - Antalya Airport</t>
  </si>
  <si>
    <t>Icmeler Transfer - Dalaman Airport</t>
  </si>
  <si>
    <t>Turkey, Istanbul</t>
  </si>
  <si>
    <t>Istanbul New Airport IST - Istanbul Transfer</t>
  </si>
  <si>
    <t>Istanbul Transfer - Istanbul New Airport IST</t>
  </si>
  <si>
    <t>Turkey, Istanbul Airport</t>
  </si>
  <si>
    <t>Istanbul Airport - Esenyurt Hotel Transfer</t>
  </si>
  <si>
    <t>charter | Business 3pax</t>
  </si>
  <si>
    <t>charter | VIP Van 5pax</t>
  </si>
  <si>
    <t>Istanbul Airport - Eyup Hotel Transfer</t>
  </si>
  <si>
    <t>Istanbul Airport - Fatih Hotel Transfer</t>
  </si>
  <si>
    <t>Istanbul Airport - Gungoren Hotel Transfer</t>
  </si>
  <si>
    <t>Istanbul Airport - Halkali Hotel Transfer</t>
  </si>
  <si>
    <t>Istanbul Airport - Istanbul Port</t>
  </si>
  <si>
    <t>Istanbul Airport - Istinye Hotel Transfer</t>
  </si>
  <si>
    <t>Istanbul Airport - Levent Hotel Transfer</t>
  </si>
  <si>
    <t>Istanbul Airport - Maslak Hotel Transfer</t>
  </si>
  <si>
    <t>Istanbul Airport - Ortakoy Hotel Transfer</t>
  </si>
  <si>
    <t>Istanbul Airport - Pendik Hotel Transfer</t>
  </si>
  <si>
    <t>Istanbul Airport - Pera Hotel Transfer</t>
  </si>
  <si>
    <t>Istanbul Airport - Vefa Hotel Transfer</t>
  </si>
  <si>
    <t>Istanbul Airport - Yedikule Hotel Transfer</t>
  </si>
  <si>
    <t>Istanbul Airport - Yenikapi Hotel Transfer</t>
  </si>
  <si>
    <t>Istanbul Airport - Yesilkoy Hotel Transfer</t>
  </si>
  <si>
    <t>Istanbul Airport - Zeytinburnu Hotel Transfer</t>
  </si>
  <si>
    <t>Turkey, Izmir</t>
  </si>
  <si>
    <t>Turkey, Kusadasi</t>
  </si>
  <si>
    <t>Izmir Airport - Kusadasi Transfer</t>
  </si>
  <si>
    <t>Kemer Transfer - Antalya Airport</t>
  </si>
  <si>
    <t>Kusadasi Transfer - Izmir Airport</t>
  </si>
  <si>
    <t>Marmaris Transfer - Dalaman Airport</t>
  </si>
  <si>
    <t>Nevsehir Kapadokya Airport - Goreme Transfer</t>
  </si>
  <si>
    <t>Avanos Transfer - Nevsehir Kapadokya Airport</t>
  </si>
  <si>
    <t>Nevsehir Kapadokya Airport - Avanos Transfer</t>
  </si>
  <si>
    <t>Uzbekistan, Akkamysh</t>
  </si>
  <si>
    <t>Uzbekistan, Kungirot</t>
  </si>
  <si>
    <t>Miskin - Kungrad</t>
  </si>
  <si>
    <t>train | Economy</t>
  </si>
  <si>
    <t>Uzbekistan, Nukus</t>
  </si>
  <si>
    <t>Miskin - Nukus</t>
  </si>
  <si>
    <t>Uzbekistan, Andijan</t>
  </si>
  <si>
    <t>Uzbekistan, Kokand</t>
  </si>
  <si>
    <t>Andijan - Kokand 1</t>
  </si>
  <si>
    <t>Uzbekistan, Margilan</t>
  </si>
  <si>
    <t>Andijan - Margilan</t>
  </si>
  <si>
    <t>Uzbekistan, Bekabad</t>
  </si>
  <si>
    <t>Uzbekistan, Tashkent</t>
  </si>
  <si>
    <t>Bekobod - Tashkent South</t>
  </si>
  <si>
    <t>Uzbekistan, Boldyr</t>
  </si>
  <si>
    <t>Uzbekistan, Termez</t>
  </si>
  <si>
    <t>Surxonobod - Termez</t>
  </si>
  <si>
    <t>Uzbekistan, Bukhara</t>
  </si>
  <si>
    <t>Uzbekistan, Qarshi</t>
  </si>
  <si>
    <t>Bukhara 1 - Qarshi</t>
  </si>
  <si>
    <t>Uzbekistan, Chinoz</t>
  </si>
  <si>
    <t>Chinaz - Tashkent South</t>
  </si>
  <si>
    <t>Uzbekistan, Chorvoq</t>
  </si>
  <si>
    <t>Chinorkent - Tashkent Central</t>
  </si>
  <si>
    <t>Chinorkent - Tashkent South</t>
  </si>
  <si>
    <t>Hojikent - Tashkent South</t>
  </si>
  <si>
    <t>Uzbekistan, Darband</t>
  </si>
  <si>
    <t>Darband - Termez</t>
  </si>
  <si>
    <t>Uzbekistan, Karashik</t>
  </si>
  <si>
    <t>Saryasia - Termez</t>
  </si>
  <si>
    <t>Uzbekistan, Khavast</t>
  </si>
  <si>
    <t>Khavast - Tashkent South</t>
  </si>
  <si>
    <t>Kokand 1 - Andijan</t>
  </si>
  <si>
    <t>Kokand 1 - Margilan</t>
  </si>
  <si>
    <t>Uzbekistan, Namangan</t>
  </si>
  <si>
    <t>Kokand 1 - Namangan</t>
  </si>
  <si>
    <t>Kungrad - Miskin</t>
  </si>
  <si>
    <t>Kungrad - Nukus</t>
  </si>
  <si>
    <t>Margilan - Andijan</t>
  </si>
  <si>
    <t>Margilan - Kokand 1</t>
  </si>
  <si>
    <t>Namangan - Andijan</t>
  </si>
  <si>
    <t>Namangan - Kokand 1</t>
  </si>
  <si>
    <t>Nukus - Miskin</t>
  </si>
  <si>
    <t>Nukus - Kungrad</t>
  </si>
  <si>
    <t>Uzbekistan, Urgench</t>
  </si>
  <si>
    <t>Nukus - Urgench</t>
  </si>
  <si>
    <t>Qarshi - Bukhara 1</t>
  </si>
  <si>
    <t>Uzbekistan, Shahrisabz</t>
  </si>
  <si>
    <t>Qarshi - Shahrisabz</t>
  </si>
  <si>
    <t>Uzbekistan, Samarkand</t>
  </si>
  <si>
    <t>Uzbekistan, Urgut</t>
  </si>
  <si>
    <t>Samarkand - Jartepa</t>
  </si>
  <si>
    <t>Samarkand - Urgut</t>
  </si>
  <si>
    <t>Shahrisabz - Qarshi</t>
  </si>
  <si>
    <t>Tashkent Central - Bekobod</t>
  </si>
  <si>
    <t>Tashkent Central - Chinaz</t>
  </si>
  <si>
    <t>Tashkent South - Chinaz</t>
  </si>
  <si>
    <t>Tashkent Central - Chinorkent</t>
  </si>
  <si>
    <t>Tashkent South - Chinorkent</t>
  </si>
  <si>
    <t>Tashkent South - Hojikent</t>
  </si>
  <si>
    <t>Tashkent South - Khavast</t>
  </si>
  <si>
    <t>Termez - Surxonobod</t>
  </si>
  <si>
    <t>Termez - Darband</t>
  </si>
  <si>
    <t>Termez - Saryasia</t>
  </si>
  <si>
    <t>Urgench - Nukus</t>
  </si>
  <si>
    <t>Jartepa - Samarkand</t>
  </si>
  <si>
    <t>Urgut - Samarkand</t>
  </si>
  <si>
    <t>Vietnam, Binh Thuan</t>
  </si>
  <si>
    <t>Vietnam, Da Nang</t>
  </si>
  <si>
    <t>Bac Phan Thiet Roundabout - 262 Ho Nghinh</t>
  </si>
  <si>
    <t>bus | Cabin 32</t>
  </si>
  <si>
    <t>bus | Lower Cabin 22</t>
  </si>
  <si>
    <t>bus | Upper Cabin 22</t>
  </si>
  <si>
    <t>Vietnam, Cam Ranh</t>
  </si>
  <si>
    <t>Vietnam, Da Lat</t>
  </si>
  <si>
    <t>Cam Ranh Airport - 189 Nguyen Cong Tru</t>
  </si>
  <si>
    <t>bus | VIP 16</t>
  </si>
  <si>
    <t>Vietnam, Phan Rang</t>
  </si>
  <si>
    <t>Cam Ranh Airport - Coopmart Thanh Ha</t>
  </si>
  <si>
    <t>bus | Comfort</t>
  </si>
  <si>
    <t>bus | SUV 5pax</t>
  </si>
  <si>
    <t>bus | SUV Car</t>
  </si>
  <si>
    <t>189 Nguyen Cong Tru - Cam Ranh Airport</t>
  </si>
  <si>
    <t>86 Khe Sanh - 64 Nguyen Cu Trinh</t>
  </si>
  <si>
    <t>bus | Double Cabin</t>
  </si>
  <si>
    <t>bus | Single Cabin</t>
  </si>
  <si>
    <t>Vietnam, Nha Trang</t>
  </si>
  <si>
    <t>189 Nguyen Cong Tru - Twosome Coffee</t>
  </si>
  <si>
    <t>bus | Electric Limo</t>
  </si>
  <si>
    <t>Da Lat Hotel Transfer - Nha Trang Transfer</t>
  </si>
  <si>
    <t>bus | Limousine 9</t>
  </si>
  <si>
    <t>262 Ho Nghinh - Bac Phan Thiet Roundabout</t>
  </si>
  <si>
    <t>262 Ho Nghinh - 306A Hong Lac</t>
  </si>
  <si>
    <t>262 Ho Nghinh - 39 National Highway 1A</t>
  </si>
  <si>
    <t>Vietnam, Mui Ne</t>
  </si>
  <si>
    <t>262 Ho Nghinh - 245 Nguyen Dinh Chieu</t>
  </si>
  <si>
    <t>Vietnam, Thu Duc City</t>
  </si>
  <si>
    <t>262 Ho Nghinh - Dinh Nhan Bus VP Binh Phuoc</t>
  </si>
  <si>
    <t>Vietnam, Ha Giang</t>
  </si>
  <si>
    <t>Vietnam, Hai Phong</t>
  </si>
  <si>
    <t>100 Tran Phu Ha Giang - Dinh Vu Plaza</t>
  </si>
  <si>
    <t>bus | Limousine 12 + Cabin 24</t>
  </si>
  <si>
    <t>Ha Giang Bus Station - Dinh Vu Plaza</t>
  </si>
  <si>
    <t>Ha Giang City Hostel - Dinh Vu Plaza</t>
  </si>
  <si>
    <t>Vietnam, Halong Bay</t>
  </si>
  <si>
    <t>100 Tran Phu Ha Giang - Vincom Cam Pha</t>
  </si>
  <si>
    <t>Ha Giang Bus Station - Vincom Cam Pha</t>
  </si>
  <si>
    <t>Ha Giang City Hostel - Vincom Cam Pha</t>
  </si>
  <si>
    <t>Vietnam, Hanoi</t>
  </si>
  <si>
    <t>Ha Giang Hostel - 11 Hang Ruoi</t>
  </si>
  <si>
    <t>van | Limousine</t>
  </si>
  <si>
    <t>Ha Giang Hostel - Hanoi Opera House</t>
  </si>
  <si>
    <t>Rocks Hagiang Hostel Tours - 11 Hang Ruoi</t>
  </si>
  <si>
    <t>Rocks Hagiang Hostel Tours - Hanoi Opera House</t>
  </si>
  <si>
    <t>Vietnam, Noi Bai Airport</t>
  </si>
  <si>
    <t>Ha Giang Hostel - Noi Bai Airport</t>
  </si>
  <si>
    <t>Rocks Hagiang Hostel Tours - Noi Bai Airport</t>
  </si>
  <si>
    <t>Vietnam, Quang Ninh</t>
  </si>
  <si>
    <t>100 Tran Phu Ha Giang - 1925 Ha Long Hotel</t>
  </si>
  <si>
    <t>100 Tran Phu Ha Giang - Toyota Quang Ninh</t>
  </si>
  <si>
    <t>100 Tran Phu Ha Giang - Tuan Chau Island Coffee</t>
  </si>
  <si>
    <t>Ha Giang Bus Station - 1925 Ha Long Hotel</t>
  </si>
  <si>
    <t>Ha Giang Bus Station - Toyota Quang Ninh</t>
  </si>
  <si>
    <t>Ha Giang Bus Station - Tuan Chau Island Coffee</t>
  </si>
  <si>
    <t>Ha Giang City Hostel - 1925 Ha Long Hotel</t>
  </si>
  <si>
    <t>Ha Giang City Hostel - Toyota Quang Ninh</t>
  </si>
  <si>
    <t>Ha Giang City Hostel - Tuan Chau Island Coffee</t>
  </si>
  <si>
    <t>Dinh Vu Plaza - 100 Tran Phu Ha Giang</t>
  </si>
  <si>
    <t>Dinh Vu Plaza - Ha Giang Bus Station</t>
  </si>
  <si>
    <t>Dinh Vu Plaza - Ha Giang City Hostel</t>
  </si>
  <si>
    <t>Vietnam, Ninh Binh</t>
  </si>
  <si>
    <t>6 Tung Dinh - 53 Tran Hung Dao</t>
  </si>
  <si>
    <t>bus | Bus + Ferry</t>
  </si>
  <si>
    <t>6 Tung Dinh - Cat Ba Discovery Mua Cave</t>
  </si>
  <si>
    <t>6 Tung Dinh - Duc Tuan Restaurant</t>
  </si>
  <si>
    <t>6 Tung Dinh - Trang An Boat Station</t>
  </si>
  <si>
    <t>Vietnam, Sapa</t>
  </si>
  <si>
    <t>Dinh Vu Plaza - 415 Dien Bien Phu</t>
  </si>
  <si>
    <t>Dinh Vu Plaza - 697 Duong Dien Bien Phu</t>
  </si>
  <si>
    <t>Dinh Vu Plaza - 730 Dien Bien Phu</t>
  </si>
  <si>
    <t>Vinh Niem Bus Station - 100A Dien Bien Phu</t>
  </si>
  <si>
    <t>bus | Royal Cabin</t>
  </si>
  <si>
    <t>Vietnam, Tam Coc</t>
  </si>
  <si>
    <t>6 Tung Dinh - Tam Coc Queen Travel Office</t>
  </si>
  <si>
    <t>Vincom Cam Pha - 100 Tran Phu Ha Giang</t>
  </si>
  <si>
    <t>Vincom Cam Pha - Ha Giang Bus Station</t>
  </si>
  <si>
    <t>Vincom Cam Pha - Ha Giang City Hostel</t>
  </si>
  <si>
    <t>Vincom Cam Pha - 60 Tran Nhan Tong</t>
  </si>
  <si>
    <t>van | Limousine 9</t>
  </si>
  <si>
    <t>Vincom Cam Pha - Ben Do Trang An</t>
  </si>
  <si>
    <t>Vincom Cam Pha - Dong Gung Bus Station</t>
  </si>
  <si>
    <t>Vincom Cam Pha - Hanoi Airport</t>
  </si>
  <si>
    <t>Vincom Cam Pha - 415 Dien Bien Phu</t>
  </si>
  <si>
    <t>Vincom Cam Pha - 697 Duong Dien Bien Phu</t>
  </si>
  <si>
    <t>Vincom Cam Pha - 730 Dien Bien Phu</t>
  </si>
  <si>
    <t>Vietnam, Thanh Hoa</t>
  </si>
  <si>
    <t>Vincom Cam Pha - Sam Son Beach</t>
  </si>
  <si>
    <t>bus | Limousine 12</t>
  </si>
  <si>
    <t>Vincom Cam Pha - Vincom Thanh Hoa</t>
  </si>
  <si>
    <t>11 Hang Ruoi - Ha Giang Hostel</t>
  </si>
  <si>
    <t>11 Hang Ruoi - Rocks Hagiang Hostel Tours</t>
  </si>
  <si>
    <t>Hanoi Opera House - Ha Giang Hostel</t>
  </si>
  <si>
    <t>Hanoi Opera House - Rocks Hagiang Hostel Tours</t>
  </si>
  <si>
    <t>15 Hang Muoi - Vincom Cam Pha</t>
  </si>
  <si>
    <t>16 Hang Chinh Hanoi - Vincom Cam Pha</t>
  </si>
  <si>
    <t>Aeon Mall Long Bien - Vincom Cam Pha</t>
  </si>
  <si>
    <t>Vietnam, Hue</t>
  </si>
  <si>
    <t>214 Tran Quang Khai - 42A Tung Thien Vuong</t>
  </si>
  <si>
    <t>bus | Cabin 22</t>
  </si>
  <si>
    <t>214 Tran Quang Khai - Nguyen Hoang Bus Station</t>
  </si>
  <si>
    <t>720 Nguyen Van Cu - 42A Tung Thien Vuong</t>
  </si>
  <si>
    <t>720 Nguyen Van Cu - Nguyen Hoang Bus Station</t>
  </si>
  <si>
    <t>So 9 Pho Vien - 42A Tung Thien Vuong</t>
  </si>
  <si>
    <t>So 9 Pho Vien - Nguyen Hoang Bus Station</t>
  </si>
  <si>
    <t>Vietnam, Lang Son</t>
  </si>
  <si>
    <t>Hanoi Opera House - Friendship Pass</t>
  </si>
  <si>
    <t>208 Tran Quang Khai - 53 Tran Hung Dao</t>
  </si>
  <si>
    <t>bus | Limousine</t>
  </si>
  <si>
    <t>208 Tran Quang Khai - Cat Ba Discovery Mua Cave</t>
  </si>
  <si>
    <t>208 Tran Quang Khai - Trang An Boat Station</t>
  </si>
  <si>
    <t>214 Tran Quang Khai - Ninh Binh Office</t>
  </si>
  <si>
    <t>bus | VIP 24 Lower</t>
  </si>
  <si>
    <t>bus | VIP 24 Upper</t>
  </si>
  <si>
    <t>51 Minh Khai - Ninh Binh Office</t>
  </si>
  <si>
    <t>56 Vong Street - Ninh Binh Office</t>
  </si>
  <si>
    <t>80 Hong Tien - Ninh Binh Office</t>
  </si>
  <si>
    <t>Hanoi Central Circus - 53 Tran Hung Dao</t>
  </si>
  <si>
    <t>Hanoi Central Circus - Cat Ba Discovery Mua Cave</t>
  </si>
  <si>
    <t>Hanoi Central Circus - Ninh Binh Office</t>
  </si>
  <si>
    <t>Hanoi Central Circus - Trang An Boat Station</t>
  </si>
  <si>
    <t>15 Hang Muoi - Toyota Quang Ninh</t>
  </si>
  <si>
    <t>15 Hang Muoi - Tuan Chau Island Coffee</t>
  </si>
  <si>
    <t>15 Hoa Dong - 473 Nguyen Van Cu</t>
  </si>
  <si>
    <t>bus | Limousine 9 Front Seat</t>
  </si>
  <si>
    <t>16 Hang Chinh Hanoi - Toyota Quang Ninh</t>
  </si>
  <si>
    <t>16 Hang Chinh Hanoi - Tuan Chau Island Coffee</t>
  </si>
  <si>
    <t>41 Nguyen Huu Huan - B5 Tuan Chau International Marina</t>
  </si>
  <si>
    <t>bus | VIP 11</t>
  </si>
  <si>
    <t>van | VIP 9</t>
  </si>
  <si>
    <t>Aeon Mall Long Bien - 1925 Ha Long Hotel</t>
  </si>
  <si>
    <t>Aeon Mall Long Bien - Toyota Quang Ninh</t>
  </si>
  <si>
    <t>Aeon Mall Long Bien - Tuan Chau Island Coffee</t>
  </si>
  <si>
    <t>Hanoi - Tuan Chau Island Coffee</t>
  </si>
  <si>
    <t>Hanoi Central Circus - Tuan Chau Island Coffee</t>
  </si>
  <si>
    <t>Hanoi Opera House - 473 Nguyen Van Cu</t>
  </si>
  <si>
    <t>Hanoi Opera House - Halong International Cruise Port</t>
  </si>
  <si>
    <t>Hanoi Opera House - Tuan Chau Island Coffee</t>
  </si>
  <si>
    <t>Hanoi Phuc Xuyen Office - Tuan Chau Island Coffee</t>
  </si>
  <si>
    <t>Hanoi Opera House - 03 Nguyen Chi Thanh</t>
  </si>
  <si>
    <t>208 Tran Quang Khai - Tam Coc Queen Travel Office</t>
  </si>
  <si>
    <t>Hanoi Central Circus - Tam Coc Queen Travel Office</t>
  </si>
  <si>
    <t>1466 Vo Van Kiet - 86 Khe Sanh</t>
  </si>
  <si>
    <t>bus | VIP 34</t>
  </si>
  <si>
    <t>64 Nguyen Cu Trinh - 86 Khe Sanh</t>
  </si>
  <si>
    <t>306A Hong Lac - 262 Ho Nghinh</t>
  </si>
  <si>
    <t>39 National Highway 1A - 262 Ho Nghinh</t>
  </si>
  <si>
    <t>Vietnam, Khanh Hoa</t>
  </si>
  <si>
    <t>1466 Vo Van Kiet - Van Phong Nha Trang</t>
  </si>
  <si>
    <t>64 Nguyen Cu Trinh - Van Phong Nha Trang</t>
  </si>
  <si>
    <t>171 Nguyen Cu Trinh - 94 Le Hong Phong</t>
  </si>
  <si>
    <t>bus | VIP 22</t>
  </si>
  <si>
    <t>Vietnam, Ninh Thuan</t>
  </si>
  <si>
    <t>1466 Vo Van Kiet - Cong Vien Vinh Hy</t>
  </si>
  <si>
    <t>1466 Vo Van Kiet - Kiosk Le Duan</t>
  </si>
  <si>
    <t>64 Nguyen Cu Trinh - Cong Vien Vinh Hy</t>
  </si>
  <si>
    <t>64 Nguyen Cu Trinh - Kiosk Le Duan</t>
  </si>
  <si>
    <t>1466 Vo Van Kiet - Van Phong Phan Rang</t>
  </si>
  <si>
    <t>64 Nguyen Cu Trinh - Van Phong Phan Rang</t>
  </si>
  <si>
    <t>54 Le Duan - 262 Ho Nghinh</t>
  </si>
  <si>
    <t>42A Tung Thien Vuong - 214 Tran Quang Khai</t>
  </si>
  <si>
    <t>42A Tung Thien Vuong - 720 Nguyen Van Cu</t>
  </si>
  <si>
    <t>42A Tung Thien Vuong - So 9 Pho Vien</t>
  </si>
  <si>
    <t>Nguyen Hoang Bus Station - 214 Tran Quang Khai</t>
  </si>
  <si>
    <t>Nguyen Hoang Bus Station - 720 Nguyen Van Cu</t>
  </si>
  <si>
    <t>Nguyen Hoang Bus Station - So 9 Pho Vien</t>
  </si>
  <si>
    <t>42A Tung Thien Vuong - Dong Gung Bus Station</t>
  </si>
  <si>
    <t>42A Tung Thien Vuong - Ninh Binh Railway Station</t>
  </si>
  <si>
    <t>Nguyen Hoang Bus Station - Dong Gung Bus Station</t>
  </si>
  <si>
    <t>Nguyen Hoang Bus Station - Ninh Binh Railway Station</t>
  </si>
  <si>
    <t>Vietnam, Phong Nha</t>
  </si>
  <si>
    <t>Hue - Phong Nha</t>
  </si>
  <si>
    <t>van | Stardard Seat + Transfer</t>
  </si>
  <si>
    <t>van | VIP Seat + Transfer</t>
  </si>
  <si>
    <t>Vietnam, Quang Binh</t>
  </si>
  <si>
    <t>Hue - Tho Loc</t>
  </si>
  <si>
    <t>train | Standard Seat</t>
  </si>
  <si>
    <t>train | VIP Seat</t>
  </si>
  <si>
    <t>Van Phong Nha Trang - 64 Nguyen Cu Trinh</t>
  </si>
  <si>
    <t>Friendship Pass - Hanoi Opera House</t>
  </si>
  <si>
    <t>Vietnam, Lao Cai</t>
  </si>
  <si>
    <t>Sapa Notre Dame Cathedral - B5 Tuan Chau International Marina</t>
  </si>
  <si>
    <t>Vietnam, Mai Chau</t>
  </si>
  <si>
    <t>Mai Chau Ecolodge - Tam Coc Thanh Dat Homestay</t>
  </si>
  <si>
    <t>charter | SUV 4pax</t>
  </si>
  <si>
    <t>245 Nguyen Dinh Chieu - 262 Ho Nghinh</t>
  </si>
  <si>
    <t>Nha Trang Transfer - Da Lat Transfer</t>
  </si>
  <si>
    <t>Twosome Coffee - 189 Nguyen Cong Tru</t>
  </si>
  <si>
    <t>94 Le Hong Phong - 171 Nguyen Cu Trinh</t>
  </si>
  <si>
    <t>Vietnam, Vung Tau</t>
  </si>
  <si>
    <t>94 Le Hong Phong - Vung Tau Bus Station</t>
  </si>
  <si>
    <t>53 Tran Hung Dao - 208 Tran Quang Khai</t>
  </si>
  <si>
    <t>53 Tran Hung Dao - Hanoi Central Circus</t>
  </si>
  <si>
    <t>Cat Ba Discovery Mua Cave - 208 Tran Quang Khai</t>
  </si>
  <si>
    <t>Cat Ba Discovery Mua Cave - Hanoi Central Circus</t>
  </si>
  <si>
    <t>Ninh Binh Office - 80 Hong Tien</t>
  </si>
  <si>
    <t>Trang An Boat Station - 208 Tran Quang Khai</t>
  </si>
  <si>
    <t>Dong Gung Bus Station - 42A Tung Thien Vuong</t>
  </si>
  <si>
    <t>Dong Gung Bus Station - Nguyen Hoang Bus Station</t>
  </si>
  <si>
    <t>Ninh Binh Railway Station - 42A Tung Thien Vuong</t>
  </si>
  <si>
    <t>Ninh Binh Railway Station - Hue Northern Bus Station</t>
  </si>
  <si>
    <t>bus | VIP 32</t>
  </si>
  <si>
    <t>Ninh Binh Railway Station - Nguyen Hoang Bus Station</t>
  </si>
  <si>
    <t>Tam Coc Thanh Dat Homestay - Mai Chau Ecolodge</t>
  </si>
  <si>
    <t>Ninh Binh Railway Station - Nam Anh Hotel</t>
  </si>
  <si>
    <t>60 Tran Nhan Tong - Toyota Quang Ninh</t>
  </si>
  <si>
    <t>60 Tran Nhan Tong - Tuan Chau Island Coffee</t>
  </si>
  <si>
    <t>Ben Do Trang An - 1925 Ha Long Hotel</t>
  </si>
  <si>
    <t>Ben Do Trang An - Toyota Quang Ninh</t>
  </si>
  <si>
    <t>Ben Do Trang An - Tuan Chau Island Coffee</t>
  </si>
  <si>
    <t>Nha Hang 0km Tam Coc - Toyota Quang Ninh</t>
  </si>
  <si>
    <t>Nha Hang 0km Tam Coc - Tuan Chau Island Coffee</t>
  </si>
  <si>
    <t>Ninh Binh Office - 697 Duong Dien Bien Phu</t>
  </si>
  <si>
    <t>Ninh Binh Railway Station - Lotus Aroma Sapa Hotel</t>
  </si>
  <si>
    <t>bus | VIP Cabin 33</t>
  </si>
  <si>
    <t>Cong Vien Vinh Hy - 64 Nguyen Cu Trinh</t>
  </si>
  <si>
    <t>Kiosk Le Duan - 64 Nguyen Cu Trinh</t>
  </si>
  <si>
    <t>Noi Bai Airport - Ha Giang Hostel</t>
  </si>
  <si>
    <t>Noi Bai Airport - Rocks Hagiang Hostel Tours</t>
  </si>
  <si>
    <t>Noi Bai Airport - Vincom Cam Pha</t>
  </si>
  <si>
    <t>Hanoi Airport - Tuan Chau Island Coffee</t>
  </si>
  <si>
    <t>Noi Bai Airport - Tuan Chau Island Coffee</t>
  </si>
  <si>
    <t>Van Phong Phan Rang - 64 Nguyen Cu Trinh</t>
  </si>
  <si>
    <t>Phong Nha - Hue</t>
  </si>
  <si>
    <t>van | Transfer + Stardard Seat</t>
  </si>
  <si>
    <t>van | Transfer + VIP Seat</t>
  </si>
  <si>
    <t>Tho Loc - Hue</t>
  </si>
  <si>
    <t>6 Thuan Ly - Tam Coc Bus Station</t>
  </si>
  <si>
    <t>1925 Ha Long Hotel - 100 Tran Phu Ha Giang</t>
  </si>
  <si>
    <t>1925 Ha Long Hotel - Ha Giang Bus Station</t>
  </si>
  <si>
    <t>1925 Ha Long Hotel - Ha Giang City Hostel</t>
  </si>
  <si>
    <t>Toyota Quang Ninh - 100 Tran Phu Ha Giang</t>
  </si>
  <si>
    <t>Toyota Quang Ninh - Ha Giang Bus Station</t>
  </si>
  <si>
    <t>Toyota Quang Ninh - Ha Giang City Hostel</t>
  </si>
  <si>
    <t>Tuan Chau Island Coffee - 100 Tran Phu Ha Giang</t>
  </si>
  <si>
    <t>Tuan Chau Island Coffee - Ha Giang Bus Station</t>
  </si>
  <si>
    <t>Tuan Chau Island Coffee - Ha Giang City Hostel</t>
  </si>
  <si>
    <t>473 Nguyen Van Cu - 15 Hoa Dong</t>
  </si>
  <si>
    <t>473 Nguyen Van Cu - Hanoi Opera House</t>
  </si>
  <si>
    <t>B5 Tuan Chau International Marina - 41 Nguyen Huu Huan</t>
  </si>
  <si>
    <t>Halong International Cruise Port - Hanoi Opera House</t>
  </si>
  <si>
    <t>Tuan Chau Island Coffee - 4 Bat Su Hanoi</t>
  </si>
  <si>
    <t>Tuan Chau Island Coffee - Hanoi Opera House</t>
  </si>
  <si>
    <t>Tuan Chau Island Coffee - Hanoi Phuc Xuyen Office</t>
  </si>
  <si>
    <t>B5 Tuan Chau International Marina - Sapa Notre Dame Cathedral</t>
  </si>
  <si>
    <t>Tuan Chau Island Coffee - 80 Phan Dinh Phung</t>
  </si>
  <si>
    <t>1925 Ha Long Hotel - Ben Do Trang An</t>
  </si>
  <si>
    <t>Toyota Quang Ninh - 60 Tran Nhan Tong</t>
  </si>
  <si>
    <t>Toyota Quang Ninh - Ben Do Trang An</t>
  </si>
  <si>
    <t>Toyota Quang Ninh - Dong Gung Bus Station</t>
  </si>
  <si>
    <t>Tuan Chau Island Coffee - Ben Do Trang An</t>
  </si>
  <si>
    <t>Toyota Quang Ninh - Hanoi Airport</t>
  </si>
  <si>
    <t>Tuan Chau Island Coffee - Hanoi Airport</t>
  </si>
  <si>
    <t>1925 Ha Long Hotel - 415 Dien Bien Phu</t>
  </si>
  <si>
    <t>1925 Ha Long Hotel - 697 Duong Dien Bien Phu</t>
  </si>
  <si>
    <t>1925 Ha Long Hotel - 730 Dien Bien Phu</t>
  </si>
  <si>
    <t>B5 Tuan Chau International Marina - Thanh Binh Hotel</t>
  </si>
  <si>
    <t>Toyota Quang Ninh - 415 Dien Bien Phu</t>
  </si>
  <si>
    <t>Toyota Quang Ninh - 697 Duong Dien Bien Phu</t>
  </si>
  <si>
    <t>Toyota Quang Ninh - 730 Dien Bien Phu</t>
  </si>
  <si>
    <t>Tuan Chau Island Coffee - 415 Dien Bien Phu</t>
  </si>
  <si>
    <t>Tuan Chau Island Coffee - 697 Duong Dien Bien Phu</t>
  </si>
  <si>
    <t>Tuan Chau Island Coffee - 730 Dien Bien Phu</t>
  </si>
  <si>
    <t>Tuan Chau Island Coffee - Sapa Bus Station</t>
  </si>
  <si>
    <t>1925 Ha Long Hotel - Sam Son Beach</t>
  </si>
  <si>
    <t>1925 Ha Long Hotel - Vincom Thanh Hoa</t>
  </si>
  <si>
    <t>Toyota Quang Ninh - Sam Son Beach</t>
  </si>
  <si>
    <t>Toyota Quang Ninh - Vincom Thanh Hoa</t>
  </si>
  <si>
    <t>Tuan Chau Island Coffee - Sam Son Beach</t>
  </si>
  <si>
    <t>Tuan Chau Island Coffee - Vincom Thanh Hoa</t>
  </si>
  <si>
    <t>100A Dien Bien Phu - Vinh Niem Bus Station</t>
  </si>
  <si>
    <t>415 Dien Bien Phu - Dinh Vu Plaza</t>
  </si>
  <si>
    <t>697 Duong Dien Bien Phu - Dinh Vu Plaza</t>
  </si>
  <si>
    <t>730 Dien Bien Phu - Dinh Vu Plaza</t>
  </si>
  <si>
    <t>415 Dien Bien Phu - Vincom Cam Pha</t>
  </si>
  <si>
    <t>697 Duong Dien Bien Phu - Vincom Cam Pha</t>
  </si>
  <si>
    <t>730 Dien Bien Phu - Vincom Cam Pha</t>
  </si>
  <si>
    <t>03 Nguyen Chi Thanh - Hanoi Opera House</t>
  </si>
  <si>
    <t>697 Duong Dien Bien Phu - Ninh Binh Office</t>
  </si>
  <si>
    <t>415 Dien Bien Phu - 1925 Ha Long Hotel</t>
  </si>
  <si>
    <t>415 Dien Bien Phu - Toyota Quang Ninh</t>
  </si>
  <si>
    <t>415 Dien Bien Phu - Tuan Chau Island Coffee</t>
  </si>
  <si>
    <t>697 Duong Dien Bien Phu - 1925 Ha Long Hotel</t>
  </si>
  <si>
    <t>697 Duong Dien Bien Phu - Toyota Quang Ninh</t>
  </si>
  <si>
    <t>697 Duong Dien Bien Phu - Tuan Chau Island Coffee</t>
  </si>
  <si>
    <t>730 Dien Bien Phu - 1925 Ha Long Hotel</t>
  </si>
  <si>
    <t>730 Dien Bien Phu - Toyota Quang Ninh</t>
  </si>
  <si>
    <t>730 Dien Bien Phu - Tuan Chau Island Coffee</t>
  </si>
  <si>
    <t>Sapa Bus Station - Tuan Chau Island Coffee</t>
  </si>
  <si>
    <t>Thanh Binh Hotel - B5 Tuan Chau International Marina</t>
  </si>
  <si>
    <t>Tam Coc Queen Travel Office - 208 Tran Quang Khai</t>
  </si>
  <si>
    <t>Tam Coc Queen Travel Office - Hanoi Central Circus</t>
  </si>
  <si>
    <t>Dinh Nhan Bus VP Binh Phuoc - 262 Ho Nghinh</t>
  </si>
  <si>
    <t>Vung Tau Bus Station - 94 Le Hong Phong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</si>
</sst>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7">
    <fill>
      <patternFill patternType="none"/>
    </fill>
    <fill>
      <patternFill patternType="lightGray"/>
    </fill>
    <fill>
      <patternFill patternType="solid">
        <fgColor rgb="FF76A5AF"/>
        <bgColor rgb="FF76A5A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9FC5E8"/>
        <bgColor rgb="FF9FC5E8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3" fontId="2" numFmtId="0" xfId="0" applyAlignment="1" applyFill="1" applyFont="1">
      <alignment vertical="bottom"/>
    </xf>
    <xf borderId="0" fillId="3" fontId="3" numFmtId="0" xfId="0" applyAlignment="1" applyFill="1" applyFont="1">
      <alignment vertical="bottom"/>
    </xf>
    <xf borderId="0" fillId="4" fontId="2" numFmtId="0" xfId="0" applyAlignment="1" applyFill="1" applyFont="1">
      <alignment vertical="bottom"/>
    </xf>
    <xf borderId="0" fillId="4" fontId="4" numFmtId="0" xfId="0" applyAlignment="1" applyFill="1" applyFont="1">
      <alignment vertical="bottom"/>
    </xf>
    <xf borderId="0" fillId="5" fontId="2" numFmtId="0" xfId="0" applyAlignment="1" applyFill="1" applyFont="1">
      <alignment vertical="bottom"/>
    </xf>
    <xf borderId="0" fillId="5" fontId="5" numFmtId="0" xfId="0" applyAlignment="1" applyFill="1" applyFont="1">
      <alignment vertical="bottom"/>
    </xf>
    <xf borderId="0" fillId="6" fontId="2" numFmtId="0" xfId="0" applyAlignment="1" applyFill="1" applyFont="1">
      <alignment vertical="bottom"/>
    </xf>
    <xf borderId="0" fillId="6" fontId="6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38"/>
    <col customWidth="1" min="2" max="2" width="32.0"/>
    <col customWidth="1" min="3" max="3" width="55.75"/>
    <col customWidth="1" min="5" max="5" width="1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3" t="str">
        <f>HYPERLINK("https://12go.asia/en/travel/brisbane-domestic-airport/cairns-bus-stop", "12Go Link")</f>
        <v>12Go Link</v>
      </c>
      <c r="E2" s="2" t="s">
        <v>8</v>
      </c>
    </row>
    <row r="3">
      <c r="A3" s="4" t="s">
        <v>9</v>
      </c>
      <c r="B3" s="4" t="s">
        <v>10</v>
      </c>
      <c r="C3" s="4" t="s">
        <v>11</v>
      </c>
      <c r="D3" s="5" t="str">
        <f>HYPERLINK("https://12go.asia/en/travel/39-Albert-Street/Charles-West-Av-Transwa-Margaret-River", "12Go Link")</f>
        <v>12Go Link</v>
      </c>
      <c r="E3" s="4" t="s">
        <v>12</v>
      </c>
    </row>
    <row r="4">
      <c r="A4" s="2" t="s">
        <v>6</v>
      </c>
      <c r="B4" s="2" t="s">
        <v>13</v>
      </c>
      <c r="C4" s="2" t="s">
        <v>14</v>
      </c>
      <c r="D4" s="3" t="str">
        <f>HYPERLINK("https://12go.asia/en/travel/Cairns-Airport/Palm-Cove-Transfer", "12Go Link")</f>
        <v>12Go Link</v>
      </c>
      <c r="E4" s="2" t="s">
        <v>15</v>
      </c>
    </row>
    <row r="5">
      <c r="A5" s="2" t="s">
        <v>6</v>
      </c>
      <c r="B5" s="2" t="s">
        <v>16</v>
      </c>
      <c r="C5" s="2" t="s">
        <v>17</v>
      </c>
      <c r="D5" s="3" t="str">
        <f>HYPERLINK("https://12go.asia/en/travel/Cairns-Airport/Port-Douglas-Transfer", "12Go Link")</f>
        <v>12Go Link</v>
      </c>
      <c r="E5" s="2" t="s">
        <v>15</v>
      </c>
    </row>
    <row r="6">
      <c r="A6" s="4" t="s">
        <v>18</v>
      </c>
      <c r="B6" s="4" t="s">
        <v>19</v>
      </c>
      <c r="C6" s="4" t="s">
        <v>20</v>
      </c>
      <c r="D6" s="5" t="str">
        <f>HYPERLINK("https://12go.asia/en/travel/gold-coast/woolgoolga", "12Go Link")</f>
        <v>12Go Link</v>
      </c>
      <c r="E6" s="4" t="s">
        <v>8</v>
      </c>
    </row>
    <row r="7">
      <c r="A7" s="2" t="s">
        <v>21</v>
      </c>
      <c r="B7" s="2" t="s">
        <v>22</v>
      </c>
      <c r="C7" s="2" t="s">
        <v>23</v>
      </c>
      <c r="D7" s="3" t="str">
        <f>HYPERLINK("https://12go.asia/en/travel/Geelong-Railway-Station/Melbourne-Airport-T3", "12Go Link")</f>
        <v>12Go Link</v>
      </c>
      <c r="E7" s="2" t="s">
        <v>24</v>
      </c>
    </row>
    <row r="8">
      <c r="A8" s="4" t="s">
        <v>10</v>
      </c>
      <c r="B8" s="4" t="s">
        <v>9</v>
      </c>
      <c r="C8" s="4" t="s">
        <v>25</v>
      </c>
      <c r="D8" s="5" t="str">
        <f>HYPERLINK("https://12go.asia/en/travel/Charles-West-Av-Transwa-Margaret-River/39-Albert-Street", "12Go Link")</f>
        <v>12Go Link</v>
      </c>
      <c r="E8" s="4" t="s">
        <v>12</v>
      </c>
    </row>
    <row r="9">
      <c r="A9" s="2" t="s">
        <v>22</v>
      </c>
      <c r="B9" s="2" t="s">
        <v>21</v>
      </c>
      <c r="C9" s="2" t="s">
        <v>26</v>
      </c>
      <c r="D9" s="3" t="str">
        <f>HYPERLINK("https://12go.asia/en/travel/Melbourne-Airport-T3/Geelong-Railway-Station", "12Go Link")</f>
        <v>12Go Link</v>
      </c>
      <c r="E9" s="2" t="s">
        <v>24</v>
      </c>
    </row>
    <row r="10">
      <c r="A10" s="4" t="s">
        <v>13</v>
      </c>
      <c r="B10" s="4" t="s">
        <v>6</v>
      </c>
      <c r="C10" s="4" t="s">
        <v>27</v>
      </c>
      <c r="D10" s="5" t="str">
        <f>HYPERLINK("https://12go.asia/en/travel/Palm-Cove-Transfer/Cairns-Airport", "12Go Link")</f>
        <v>12Go Link</v>
      </c>
      <c r="E10" s="4" t="s">
        <v>15</v>
      </c>
    </row>
    <row r="11">
      <c r="A11" s="2" t="s">
        <v>28</v>
      </c>
      <c r="B11" s="2" t="s">
        <v>28</v>
      </c>
      <c r="C11" s="2" t="s">
        <v>29</v>
      </c>
      <c r="D11" s="3" t="str">
        <f>HYPERLINK("https://12go.asia/en/travel/Elizabeth-Quay-Busport/Perth-Airport-T1-T2", "12Go Link")</f>
        <v>12Go Link</v>
      </c>
      <c r="E11" s="2" t="s">
        <v>12</v>
      </c>
    </row>
    <row r="12">
      <c r="A12" s="2" t="s">
        <v>28</v>
      </c>
      <c r="B12" s="2" t="s">
        <v>28</v>
      </c>
      <c r="C12" s="2" t="s">
        <v>30</v>
      </c>
      <c r="D12" s="3" t="str">
        <f>HYPERLINK("https://12go.asia/en/travel/Perth-Airport-T1-T2/Elizabeth-Quay-Busport", "12Go Link")</f>
        <v>12Go Link</v>
      </c>
      <c r="E12" s="2" t="s">
        <v>12</v>
      </c>
    </row>
    <row r="13">
      <c r="A13" s="4" t="s">
        <v>16</v>
      </c>
      <c r="B13" s="4" t="s">
        <v>6</v>
      </c>
      <c r="C13" s="4" t="s">
        <v>31</v>
      </c>
      <c r="D13" s="5" t="str">
        <f>HYPERLINK("https://12go.asia/en/travel/Port-Douglas-Transfer/Cairns-Airport", "12Go Link")</f>
        <v>12Go Link</v>
      </c>
      <c r="E13" s="4" t="s">
        <v>15</v>
      </c>
    </row>
    <row r="14">
      <c r="A14" s="4" t="s">
        <v>16</v>
      </c>
      <c r="B14" s="4" t="s">
        <v>6</v>
      </c>
      <c r="C14" s="4" t="s">
        <v>32</v>
      </c>
      <c r="D14" s="5" t="str">
        <f>HYPERLINK("https://12go.asia/en/travel/Port-Douglas-Transfer/Cairns-Transfer", "12Go Link")</f>
        <v>12Go Link</v>
      </c>
      <c r="E14" s="4" t="s">
        <v>15</v>
      </c>
    </row>
    <row r="15">
      <c r="A15" s="6" t="s">
        <v>33</v>
      </c>
      <c r="B15" s="6" t="s">
        <v>34</v>
      </c>
      <c r="C15" s="6" t="s">
        <v>35</v>
      </c>
      <c r="D15" s="7" t="str">
        <f>HYPERLINK("https://12go.asia/en/travel/Ratanakiri-Banlung/Jasmine-Boat-Restaurant", "12Go Link")</f>
        <v>12Go Link</v>
      </c>
      <c r="E15" s="6" t="s">
        <v>36</v>
      </c>
    </row>
    <row r="16">
      <c r="A16" s="6" t="s">
        <v>33</v>
      </c>
      <c r="B16" s="6" t="s">
        <v>37</v>
      </c>
      <c r="C16" s="6" t="s">
        <v>38</v>
      </c>
      <c r="D16" s="7" t="str">
        <f>HYPERLINK("https://12go.asia/en/travel/Ratanakiri-Banlung/SRL-Office-Stung-Treng-Branch", "12Go Link")</f>
        <v>12Go Link</v>
      </c>
      <c r="E16" s="6" t="s">
        <v>36</v>
      </c>
    </row>
    <row r="17">
      <c r="A17" s="6" t="s">
        <v>33</v>
      </c>
      <c r="B17" s="6" t="s">
        <v>39</v>
      </c>
      <c r="C17" s="6" t="s">
        <v>40</v>
      </c>
      <c r="D17" s="7" t="str">
        <f>HYPERLINK("https://12go.asia/en/travel/Banlung-Rally-Tour-And-Travel/Phnom-Penh", "12Go Link")</f>
        <v>12Go Link</v>
      </c>
      <c r="E17" s="6" t="s">
        <v>36</v>
      </c>
    </row>
    <row r="18">
      <c r="A18" s="6" t="s">
        <v>33</v>
      </c>
      <c r="B18" s="6" t="s">
        <v>39</v>
      </c>
      <c r="C18" s="6" t="s">
        <v>41</v>
      </c>
      <c r="D18" s="7" t="str">
        <f>HYPERLINK("https://12go.asia/en/travel/Ratanakiri-Banlung/Rith-Mony-Bus-Chroy-Chorngva-Branch", "12Go Link")</f>
        <v>12Go Link</v>
      </c>
      <c r="E18" s="6" t="s">
        <v>36</v>
      </c>
    </row>
    <row r="19">
      <c r="A19" s="8" t="s">
        <v>42</v>
      </c>
      <c r="B19" s="8" t="s">
        <v>43</v>
      </c>
      <c r="C19" s="8" t="s">
        <v>44</v>
      </c>
      <c r="D19" s="9" t="str">
        <f>HYPERLINK("https://12go.asia/en/travel/Kampong-Cham/Siem-Reap-Anglo-Bar-and-Restaurant", "12Go Link")</f>
        <v>12Go Link</v>
      </c>
      <c r="E19" s="8" t="s">
        <v>36</v>
      </c>
    </row>
    <row r="20">
      <c r="A20" s="8" t="s">
        <v>42</v>
      </c>
      <c r="B20" s="8" t="s">
        <v>45</v>
      </c>
      <c r="C20" s="8" t="s">
        <v>46</v>
      </c>
      <c r="D20" s="9" t="str">
        <f>HYPERLINK("https://12go.asia/en/travel/Kampong-Cham/Mr-Mo-Guesthouse", "12Go Link")</f>
        <v>12Go Link</v>
      </c>
      <c r="E20" s="8" t="s">
        <v>36</v>
      </c>
    </row>
    <row r="21">
      <c r="A21" s="8" t="s">
        <v>42</v>
      </c>
      <c r="B21" s="8" t="s">
        <v>47</v>
      </c>
      <c r="C21" s="8" t="s">
        <v>48</v>
      </c>
      <c r="D21" s="9" t="str">
        <f>HYPERLINK("https://12go.asia/en/travel/Kampong-Cham/GreenParadise-Tours-and-Travel-Laos", "12Go Link")</f>
        <v>12Go Link</v>
      </c>
      <c r="E21" s="8" t="s">
        <v>36</v>
      </c>
    </row>
    <row r="22">
      <c r="A22" s="8" t="s">
        <v>42</v>
      </c>
      <c r="B22" s="8" t="s">
        <v>49</v>
      </c>
      <c r="C22" s="8" t="s">
        <v>50</v>
      </c>
      <c r="D22" s="9" t="str">
        <f>HYPERLINK("https://12go.asia/en/travel/Kampong-Cham/Vientiane-Southern-Bus-Station", "12Go Link")</f>
        <v>12Go Link</v>
      </c>
      <c r="E22" s="8" t="s">
        <v>51</v>
      </c>
    </row>
    <row r="23">
      <c r="A23" s="6" t="s">
        <v>52</v>
      </c>
      <c r="B23" s="6" t="s">
        <v>53</v>
      </c>
      <c r="C23" s="6" t="s">
        <v>54</v>
      </c>
      <c r="D23" s="7" t="str">
        <f>HYPERLINK("https://12go.asia/en/travel/Kep-Express-Kampot/Battambang-Khorn-Rado-VIP-express", "12Go Link")</f>
        <v>12Go Link</v>
      </c>
      <c r="E23" s="6" t="s">
        <v>36</v>
      </c>
    </row>
    <row r="24">
      <c r="A24" s="6" t="s">
        <v>52</v>
      </c>
      <c r="B24" s="6" t="s">
        <v>39</v>
      </c>
      <c r="C24" s="6" t="s">
        <v>55</v>
      </c>
      <c r="D24" s="7" t="str">
        <f>HYPERLINK("https://12go.asia/en/travel/Kep-Express-Kampot/Guru-Walking-Tour", "12Go Link")</f>
        <v>12Go Link</v>
      </c>
      <c r="E24" s="6" t="s">
        <v>36</v>
      </c>
    </row>
    <row r="25">
      <c r="A25" s="6" t="s">
        <v>52</v>
      </c>
      <c r="B25" s="6" t="s">
        <v>43</v>
      </c>
      <c r="C25" s="6" t="s">
        <v>56</v>
      </c>
      <c r="D25" s="7" t="str">
        <f t="shared" ref="D25:D26" si="1">HYPERLINK("https://12go.asia/en/travel/Kep-Express-Kampot/Capital-tuor", "12Go Link")</f>
        <v>12Go Link</v>
      </c>
      <c r="E25" s="6" t="s">
        <v>57</v>
      </c>
    </row>
    <row r="26">
      <c r="A26" s="6" t="s">
        <v>52</v>
      </c>
      <c r="B26" s="6" t="s">
        <v>43</v>
      </c>
      <c r="C26" s="6" t="s">
        <v>56</v>
      </c>
      <c r="D26" s="7" t="str">
        <f t="shared" si="1"/>
        <v>12Go Link</v>
      </c>
      <c r="E26" s="6" t="s">
        <v>36</v>
      </c>
    </row>
    <row r="27">
      <c r="A27" s="6" t="s">
        <v>52</v>
      </c>
      <c r="B27" s="6" t="s">
        <v>58</v>
      </c>
      <c r="C27" s="6" t="s">
        <v>59</v>
      </c>
      <c r="D27" s="7" t="str">
        <f>HYPERLINK("https://12go.asia/en/travel/Kep-Express-Kampot/Savannakhet-Bus-Station", "12Go Link")</f>
        <v>12Go Link</v>
      </c>
      <c r="E27" s="6" t="s">
        <v>60</v>
      </c>
    </row>
    <row r="28">
      <c r="A28" s="6" t="s">
        <v>52</v>
      </c>
      <c r="B28" s="6" t="s">
        <v>45</v>
      </c>
      <c r="C28" s="6" t="s">
        <v>61</v>
      </c>
      <c r="D28" s="7" t="str">
        <f>HYPERLINK("https://12go.asia/en/travel/Kep-Express-Kampot/Don-Det", "12Go Link")</f>
        <v>12Go Link</v>
      </c>
      <c r="E28" s="6" t="s">
        <v>60</v>
      </c>
    </row>
    <row r="29">
      <c r="A29" s="6" t="s">
        <v>52</v>
      </c>
      <c r="B29" s="6" t="s">
        <v>62</v>
      </c>
      <c r="C29" s="6" t="s">
        <v>63</v>
      </c>
      <c r="D29" s="7" t="str">
        <f>HYPERLINK("https://12go.asia/en/travel/Kep-Express-Kampot/Pans-Guesthouse", "12Go Link")</f>
        <v>12Go Link</v>
      </c>
      <c r="E29" s="6" t="s">
        <v>60</v>
      </c>
    </row>
    <row r="30">
      <c r="A30" s="6" t="s">
        <v>52</v>
      </c>
      <c r="B30" s="6" t="s">
        <v>47</v>
      </c>
      <c r="C30" s="6" t="s">
        <v>64</v>
      </c>
      <c r="D30" s="7" t="str">
        <f>HYPERLINK("https://12go.asia/en/travel/Kep-Express-Kampot/Pakse-Green-Adventure", "12Go Link")</f>
        <v>12Go Link</v>
      </c>
      <c r="E30" s="6" t="s">
        <v>60</v>
      </c>
    </row>
    <row r="31">
      <c r="A31" s="6" t="s">
        <v>52</v>
      </c>
      <c r="B31" s="6" t="s">
        <v>65</v>
      </c>
      <c r="C31" s="6" t="s">
        <v>66</v>
      </c>
      <c r="D31" s="7" t="str">
        <f>HYPERLINK("https://12go.asia/en/travel/Kep-Express-Kampot/Thakhek-Bus-Terminal", "12Go Link")</f>
        <v>12Go Link</v>
      </c>
      <c r="E31" s="6" t="s">
        <v>60</v>
      </c>
    </row>
    <row r="32">
      <c r="A32" s="6" t="s">
        <v>52</v>
      </c>
      <c r="B32" s="6" t="s">
        <v>49</v>
      </c>
      <c r="C32" s="6" t="s">
        <v>67</v>
      </c>
      <c r="D32" s="7" t="str">
        <f>HYPERLINK("https://12go.asia/en/travel/Kep-Express-Kampot/Vientiane-Southern-Bus-Terminal", "12Go Link")</f>
        <v>12Go Link</v>
      </c>
      <c r="E32" s="6" t="s">
        <v>60</v>
      </c>
    </row>
    <row r="33">
      <c r="A33" s="6" t="s">
        <v>52</v>
      </c>
      <c r="B33" s="6" t="s">
        <v>68</v>
      </c>
      <c r="C33" s="6" t="s">
        <v>69</v>
      </c>
      <c r="D33" s="7" t="str">
        <f>HYPERLINK("https://12go.asia/en/travel/Kep-Express-Kampot/Can-Tho-Bus-Station", "12Go Link")</f>
        <v>12Go Link</v>
      </c>
      <c r="E33" s="6" t="s">
        <v>36</v>
      </c>
    </row>
    <row r="34">
      <c r="A34" s="6" t="s">
        <v>52</v>
      </c>
      <c r="B34" s="6" t="s">
        <v>70</v>
      </c>
      <c r="C34" s="6" t="s">
        <v>71</v>
      </c>
      <c r="D34" s="7" t="str">
        <f>HYPERLINK("https://12go.asia/en/travel/Kep-Express-Kampot/Ben-xe-Chau-Doc", "12Go Link")</f>
        <v>12Go Link</v>
      </c>
      <c r="E34" s="6" t="s">
        <v>36</v>
      </c>
    </row>
    <row r="35">
      <c r="A35" s="6" t="s">
        <v>52</v>
      </c>
      <c r="B35" s="6" t="s">
        <v>72</v>
      </c>
      <c r="C35" s="6" t="s">
        <v>73</v>
      </c>
      <c r="D35" s="7" t="str">
        <f>HYPERLINK("https://12go.asia/en/travel/Kep-Express-Kampot/Box-office-Ha-Tien-Phu-Quoc-ship-Bien-Ha-Tien", "12Go Link")</f>
        <v>12Go Link</v>
      </c>
      <c r="E35" s="6" t="s">
        <v>36</v>
      </c>
    </row>
    <row r="36">
      <c r="A36" s="6" t="s">
        <v>52</v>
      </c>
      <c r="B36" s="6" t="s">
        <v>72</v>
      </c>
      <c r="C36" s="6" t="s">
        <v>74</v>
      </c>
      <c r="D36" s="7" t="str">
        <f>HYPERLINK("https://12go.asia/en/travel/Kep-Express-Kampot/Ha-Tien-Bus-Station", "12Go Link")</f>
        <v>12Go Link</v>
      </c>
      <c r="E36" s="6" t="s">
        <v>36</v>
      </c>
    </row>
    <row r="37">
      <c r="A37" s="6" t="s">
        <v>52</v>
      </c>
      <c r="B37" s="6" t="s">
        <v>75</v>
      </c>
      <c r="C37" s="6" t="s">
        <v>76</v>
      </c>
      <c r="D37" s="7" t="str">
        <f>HYPERLINK("https://12go.asia/en/travel/Kep-Express-Kampot/Pham-Ngu-Lao", "12Go Link")</f>
        <v>12Go Link</v>
      </c>
      <c r="E37" s="6" t="s">
        <v>36</v>
      </c>
    </row>
    <row r="38">
      <c r="A38" s="6" t="s">
        <v>52</v>
      </c>
      <c r="B38" s="6" t="s">
        <v>77</v>
      </c>
      <c r="C38" s="6" t="s">
        <v>78</v>
      </c>
      <c r="D38" s="7" t="str">
        <f>HYPERLINK("https://12go.asia/en/travel/Kep-Express-Kampot/Ben-xe-Tien-Giang", "12Go Link")</f>
        <v>12Go Link</v>
      </c>
      <c r="E38" s="6" t="s">
        <v>36</v>
      </c>
    </row>
    <row r="39">
      <c r="A39" s="6" t="s">
        <v>52</v>
      </c>
      <c r="B39" s="6" t="s">
        <v>79</v>
      </c>
      <c r="C39" s="6" t="s">
        <v>80</v>
      </c>
      <c r="D39" s="7" t="str">
        <f>HYPERLINK("https://12go.asia/en/travel/Kep-Express-Kampot/Cang-Bai-Vong-Phu-Quoc-Express-Port", "12Go Link")</f>
        <v>12Go Link</v>
      </c>
      <c r="E39" s="6" t="s">
        <v>36</v>
      </c>
    </row>
    <row r="40">
      <c r="A40" s="8" t="s">
        <v>34</v>
      </c>
      <c r="B40" s="8" t="s">
        <v>52</v>
      </c>
      <c r="C40" s="8" t="s">
        <v>81</v>
      </c>
      <c r="D40" s="9" t="str">
        <f>HYPERLINK("https://12go.asia/en/travel/Phum-Cafe/Kep-Express-Kampot", "12Go Link")</f>
        <v>12Go Link</v>
      </c>
      <c r="E40" s="8" t="s">
        <v>36</v>
      </c>
    </row>
    <row r="41">
      <c r="A41" s="8" t="s">
        <v>34</v>
      </c>
      <c r="B41" s="8" t="s">
        <v>82</v>
      </c>
      <c r="C41" s="8" t="s">
        <v>83</v>
      </c>
      <c r="D41" s="9" t="str">
        <f>HYPERLINK("https://12go.asia/en/travel/Phum-Cafe/Buva-Sea-Cambodia-Koh-Touch-Community-Pier", "12Go Link")</f>
        <v>12Go Link</v>
      </c>
      <c r="E41" s="8" t="s">
        <v>84</v>
      </c>
    </row>
    <row r="42">
      <c r="A42" s="8" t="s">
        <v>34</v>
      </c>
      <c r="B42" s="8" t="s">
        <v>85</v>
      </c>
      <c r="C42" s="8" t="s">
        <v>86</v>
      </c>
      <c r="D42" s="9" t="str">
        <f>HYPERLINK("https://12go.asia/en/travel/Phum-Cafe/Eden-Pier", "12Go Link")</f>
        <v>12Go Link</v>
      </c>
      <c r="E42" s="8" t="s">
        <v>84</v>
      </c>
    </row>
    <row r="43">
      <c r="A43" s="8" t="s">
        <v>34</v>
      </c>
      <c r="B43" s="8" t="s">
        <v>37</v>
      </c>
      <c r="C43" s="8" t="s">
        <v>87</v>
      </c>
      <c r="D43" s="9" t="str">
        <f>HYPERLINK("https://12go.asia/en/travel/Jasmine-Boat-Restaurant/SRL-Office-Stung-Treng-Branch", "12Go Link")</f>
        <v>12Go Link</v>
      </c>
      <c r="E43" s="8" t="s">
        <v>36</v>
      </c>
    </row>
    <row r="44">
      <c r="A44" s="8" t="s">
        <v>34</v>
      </c>
      <c r="B44" s="8" t="s">
        <v>88</v>
      </c>
      <c r="C44" s="8" t="s">
        <v>89</v>
      </c>
      <c r="D44" s="9" t="str">
        <f>HYPERLINK("https://12go.asia/en/travel/Phum-Cafe/Thy-Socheata-Mondulkiri-Passenger-Transport", "12Go Link")</f>
        <v>12Go Link</v>
      </c>
      <c r="E44" s="8" t="s">
        <v>36</v>
      </c>
    </row>
    <row r="45">
      <c r="A45" s="8" t="s">
        <v>34</v>
      </c>
      <c r="B45" s="8" t="s">
        <v>39</v>
      </c>
      <c r="C45" s="8" t="s">
        <v>90</v>
      </c>
      <c r="D45" s="9" t="str">
        <f>HYPERLINK("https://12go.asia/en/travel/Jasmine-Boat-Restaurant/Rith-Mony-Bus-Chroy-Chorngva-Branch", "12Go Link")</f>
        <v>12Go Link</v>
      </c>
      <c r="E45" s="8" t="s">
        <v>36</v>
      </c>
    </row>
    <row r="46">
      <c r="A46" s="8" t="s">
        <v>34</v>
      </c>
      <c r="B46" s="8" t="s">
        <v>39</v>
      </c>
      <c r="C46" s="8" t="s">
        <v>91</v>
      </c>
      <c r="D46" s="9" t="str">
        <f>HYPERLINK("https://12go.asia/en/travel/Phum-Cafe/Guru-Walking-Tour", "12Go Link")</f>
        <v>12Go Link</v>
      </c>
      <c r="E46" s="8" t="s">
        <v>36</v>
      </c>
    </row>
    <row r="47">
      <c r="A47" s="8" t="s">
        <v>34</v>
      </c>
      <c r="B47" s="8" t="s">
        <v>43</v>
      </c>
      <c r="C47" s="8" t="s">
        <v>92</v>
      </c>
      <c r="D47" s="9" t="str">
        <f>HYPERLINK("https://12go.asia/en/travel/Phum-Cafe/Capital-tuor", "12Go Link")</f>
        <v>12Go Link</v>
      </c>
      <c r="E47" s="8" t="s">
        <v>36</v>
      </c>
    </row>
    <row r="48">
      <c r="A48" s="8" t="s">
        <v>34</v>
      </c>
      <c r="B48" s="8" t="s">
        <v>45</v>
      </c>
      <c r="C48" s="8" t="s">
        <v>93</v>
      </c>
      <c r="D48" s="9" t="str">
        <f>HYPERLINK("https://12go.asia/en/travel/Jasmine-Boat-Restaurant/Mr-Mo-Guesthouse", "12Go Link")</f>
        <v>12Go Link</v>
      </c>
      <c r="E48" s="8" t="s">
        <v>36</v>
      </c>
    </row>
    <row r="49">
      <c r="A49" s="8" t="s">
        <v>34</v>
      </c>
      <c r="B49" s="8" t="s">
        <v>45</v>
      </c>
      <c r="C49" s="8" t="s">
        <v>94</v>
      </c>
      <c r="D49" s="9" t="str">
        <f>HYPERLINK("https://12go.asia/en/travel/Phum-Cafe/Don-Det", "12Go Link")</f>
        <v>12Go Link</v>
      </c>
      <c r="E49" s="8" t="s">
        <v>36</v>
      </c>
    </row>
    <row r="50">
      <c r="A50" s="8" t="s">
        <v>34</v>
      </c>
      <c r="B50" s="8" t="s">
        <v>62</v>
      </c>
      <c r="C50" s="8" t="s">
        <v>95</v>
      </c>
      <c r="D50" s="9" t="str">
        <f>HYPERLINK("https://12go.asia/en/travel/Phum-Cafe/Pans-Guesthouse", "12Go Link")</f>
        <v>12Go Link</v>
      </c>
      <c r="E50" s="8" t="s">
        <v>36</v>
      </c>
    </row>
    <row r="51">
      <c r="A51" s="8" t="s">
        <v>34</v>
      </c>
      <c r="B51" s="8" t="s">
        <v>47</v>
      </c>
      <c r="C51" s="8" t="s">
        <v>96</v>
      </c>
      <c r="D51" s="9" t="str">
        <f>HYPERLINK("https://12go.asia/en/travel/Jasmine-Boat-Restaurant/GreenParadise-Tours-and-Travel-Laos", "12Go Link")</f>
        <v>12Go Link</v>
      </c>
      <c r="E51" s="8" t="s">
        <v>36</v>
      </c>
    </row>
    <row r="52">
      <c r="A52" s="8" t="s">
        <v>34</v>
      </c>
      <c r="B52" s="8" t="s">
        <v>47</v>
      </c>
      <c r="C52" s="8" t="s">
        <v>97</v>
      </c>
      <c r="D52" s="9" t="str">
        <f>HYPERLINK("https://12go.asia/en/travel/Phum-Cafe/Pakse-Green-Adventure", "12Go Link")</f>
        <v>12Go Link</v>
      </c>
      <c r="E52" s="8" t="s">
        <v>36</v>
      </c>
    </row>
    <row r="53">
      <c r="A53" s="8" t="s">
        <v>34</v>
      </c>
      <c r="B53" s="8" t="s">
        <v>49</v>
      </c>
      <c r="C53" s="8" t="s">
        <v>98</v>
      </c>
      <c r="D53" s="9" t="str">
        <f>HYPERLINK("https://12go.asia/en/travel/Jasmine-Boat-Restaurant/Vientiane-Southern-Bus-Station", "12Go Link")</f>
        <v>12Go Link</v>
      </c>
      <c r="E53" s="8" t="s">
        <v>36</v>
      </c>
    </row>
    <row r="54">
      <c r="A54" s="8" t="s">
        <v>34</v>
      </c>
      <c r="B54" s="8" t="s">
        <v>49</v>
      </c>
      <c r="C54" s="8" t="s">
        <v>99</v>
      </c>
      <c r="D54" s="9" t="str">
        <f>HYPERLINK("https://12go.asia/en/travel/Phum-Cafe/Vientiane-Southern-Bus-Terminal", "12Go Link")</f>
        <v>12Go Link</v>
      </c>
      <c r="E54" s="8" t="s">
        <v>60</v>
      </c>
    </row>
    <row r="55">
      <c r="A55" s="8" t="s">
        <v>34</v>
      </c>
      <c r="B55" s="8" t="s">
        <v>75</v>
      </c>
      <c r="C55" s="8" t="s">
        <v>100</v>
      </c>
      <c r="D55" s="9" t="str">
        <f>HYPERLINK("https://12go.asia/en/travel/Phum-Cafe/Pham-Ngu-Lao", "12Go Link")</f>
        <v>12Go Link</v>
      </c>
      <c r="E55" s="8" t="s">
        <v>101</v>
      </c>
    </row>
    <row r="56">
      <c r="A56" s="6" t="s">
        <v>37</v>
      </c>
      <c r="B56" s="6" t="s">
        <v>33</v>
      </c>
      <c r="C56" s="6" t="s">
        <v>102</v>
      </c>
      <c r="D56" s="7" t="str">
        <f>HYPERLINK("https://12go.asia/en/travel/Sarah-Border-Restaurant/Banlung-Rally-Tour-And-Travel", "12Go Link")</f>
        <v>12Go Link</v>
      </c>
      <c r="E56" s="6" t="s">
        <v>36</v>
      </c>
    </row>
    <row r="57">
      <c r="A57" s="6" t="s">
        <v>37</v>
      </c>
      <c r="B57" s="6" t="s">
        <v>33</v>
      </c>
      <c r="C57" s="6" t="s">
        <v>103</v>
      </c>
      <c r="D57" s="7" t="str">
        <f>HYPERLINK("https://12go.asia/en/travel/SRL-Office-Stung-Treng-Branch/Ratanakiri-Banlung", "12Go Link")</f>
        <v>12Go Link</v>
      </c>
      <c r="E57" s="6" t="s">
        <v>36</v>
      </c>
    </row>
    <row r="58">
      <c r="A58" s="6" t="s">
        <v>37</v>
      </c>
      <c r="B58" s="6" t="s">
        <v>42</v>
      </c>
      <c r="C58" s="6" t="s">
        <v>104</v>
      </c>
      <c r="D58" s="7" t="str">
        <f>HYPERLINK("https://12go.asia/en/travel/SRL-Office-Stung-Treng-Branch/Kampong-Cham", "12Go Link")</f>
        <v>12Go Link</v>
      </c>
      <c r="E58" s="6" t="s">
        <v>36</v>
      </c>
    </row>
    <row r="59">
      <c r="A59" s="6" t="s">
        <v>37</v>
      </c>
      <c r="B59" s="6" t="s">
        <v>52</v>
      </c>
      <c r="C59" s="6" t="s">
        <v>105</v>
      </c>
      <c r="D59" s="7" t="str">
        <f>HYPERLINK("https://12go.asia/en/travel/Dara-Panha-Sak-Transportation-Stung-Treng/Kep-Express-Kampot", "12Go Link")</f>
        <v>12Go Link</v>
      </c>
      <c r="E59" s="6" t="s">
        <v>36</v>
      </c>
    </row>
    <row r="60">
      <c r="A60" s="6" t="s">
        <v>37</v>
      </c>
      <c r="B60" s="6" t="s">
        <v>82</v>
      </c>
      <c r="C60" s="6" t="s">
        <v>106</v>
      </c>
      <c r="D60" s="7" t="str">
        <f>HYPERLINK("https://12go.asia/en/travel/Dara-Panha-Sak-Transportation-Stung-Treng/Buva-Sea-Cambodia-Koh-Touch-Community-Pier", "12Go Link")</f>
        <v>12Go Link</v>
      </c>
      <c r="E60" s="6" t="s">
        <v>107</v>
      </c>
    </row>
    <row r="61">
      <c r="A61" s="6" t="s">
        <v>37</v>
      </c>
      <c r="B61" s="6" t="s">
        <v>85</v>
      </c>
      <c r="C61" s="6" t="s">
        <v>108</v>
      </c>
      <c r="D61" s="7" t="str">
        <f>HYPERLINK("https://12go.asia/en/travel/Dara-Panha-Sak-Transportation-Stung-Treng/Eden-Pier", "12Go Link")</f>
        <v>12Go Link</v>
      </c>
      <c r="E61" s="6" t="s">
        <v>107</v>
      </c>
    </row>
    <row r="62">
      <c r="A62" s="6" t="s">
        <v>37</v>
      </c>
      <c r="B62" s="6" t="s">
        <v>34</v>
      </c>
      <c r="C62" s="6" t="s">
        <v>109</v>
      </c>
      <c r="D62" s="7" t="str">
        <f>HYPERLINK("https://12go.asia/en/travel/SRL-Office-Stung-Treng-Branch/Jasmine-Boat-Restaurant", "12Go Link")</f>
        <v>12Go Link</v>
      </c>
      <c r="E62" s="6" t="s">
        <v>36</v>
      </c>
    </row>
    <row r="63">
      <c r="A63" s="6" t="s">
        <v>37</v>
      </c>
      <c r="B63" s="6" t="s">
        <v>110</v>
      </c>
      <c r="C63" s="6" t="s">
        <v>111</v>
      </c>
      <c r="D63" s="7" t="str">
        <f>HYPERLINK("https://12go.asia/en/travel/Stung-Treng/Kratie", "12Go Link")</f>
        <v>12Go Link</v>
      </c>
      <c r="E63" s="6" t="s">
        <v>36</v>
      </c>
    </row>
    <row r="64">
      <c r="A64" s="6" t="s">
        <v>37</v>
      </c>
      <c r="B64" s="6" t="s">
        <v>37</v>
      </c>
      <c r="C64" s="6" t="s">
        <v>112</v>
      </c>
      <c r="D64" s="7" t="str">
        <f>HYPERLINK("https://12go.asia/en/travel/Sarah-Border-Restaurant/Stung-Treng", "12Go Link")</f>
        <v>12Go Link</v>
      </c>
      <c r="E64" s="6" t="s">
        <v>36</v>
      </c>
    </row>
    <row r="65">
      <c r="A65" s="6" t="s">
        <v>37</v>
      </c>
      <c r="B65" s="6" t="s">
        <v>37</v>
      </c>
      <c r="C65" s="6" t="s">
        <v>113</v>
      </c>
      <c r="D65" s="7" t="str">
        <f>HYPERLINK("https://12go.asia/en/travel/Stung-Treng/Sarah-Border-Restaurant", "12Go Link")</f>
        <v>12Go Link</v>
      </c>
      <c r="E65" s="6" t="s">
        <v>36</v>
      </c>
    </row>
    <row r="66">
      <c r="A66" s="6" t="s">
        <v>37</v>
      </c>
      <c r="B66" s="6" t="s">
        <v>39</v>
      </c>
      <c r="C66" s="6" t="s">
        <v>114</v>
      </c>
      <c r="D66" s="7" t="str">
        <f>HYPERLINK("https://12go.asia/en/travel/Dara-Panha-Sak-Transportation-Stung-Treng/Guru-Walking-Tour", "12Go Link")</f>
        <v>12Go Link</v>
      </c>
      <c r="E66" s="6" t="s">
        <v>36</v>
      </c>
    </row>
    <row r="67">
      <c r="A67" s="6" t="s">
        <v>37</v>
      </c>
      <c r="B67" s="6" t="s">
        <v>39</v>
      </c>
      <c r="C67" s="6" t="s">
        <v>115</v>
      </c>
      <c r="D67" s="7" t="str">
        <f t="shared" ref="D67:D68" si="2">HYPERLINK("https://12go.asia/en/travel/Sarah-Border-Restaurant/Phnom-Penh", "12Go Link")</f>
        <v>12Go Link</v>
      </c>
      <c r="E67" s="6" t="s">
        <v>116</v>
      </c>
    </row>
    <row r="68">
      <c r="A68" s="6" t="s">
        <v>37</v>
      </c>
      <c r="B68" s="6" t="s">
        <v>39</v>
      </c>
      <c r="C68" s="6" t="s">
        <v>115</v>
      </c>
      <c r="D68" s="7" t="str">
        <f t="shared" si="2"/>
        <v>12Go Link</v>
      </c>
      <c r="E68" s="6" t="s">
        <v>36</v>
      </c>
    </row>
    <row r="69">
      <c r="A69" s="6" t="s">
        <v>37</v>
      </c>
      <c r="B69" s="6" t="s">
        <v>39</v>
      </c>
      <c r="C69" s="6" t="s">
        <v>117</v>
      </c>
      <c r="D69" s="7" t="str">
        <f>HYPERLINK("https://12go.asia/en/travel/SRL-Office-Stung-Treng-Branch/Rith-Mony-Bus-Chroy-Chorngva-Branch", "12Go Link")</f>
        <v>12Go Link</v>
      </c>
      <c r="E69" s="6" t="s">
        <v>36</v>
      </c>
    </row>
    <row r="70">
      <c r="A70" s="6" t="s">
        <v>37</v>
      </c>
      <c r="B70" s="6" t="s">
        <v>39</v>
      </c>
      <c r="C70" s="6" t="s">
        <v>118</v>
      </c>
      <c r="D70" s="7" t="str">
        <f>HYPERLINK("https://12go.asia/en/travel/Stung-Treng/Phnom-Penh", "12Go Link")</f>
        <v>12Go Link</v>
      </c>
      <c r="E70" s="6" t="s">
        <v>36</v>
      </c>
    </row>
    <row r="71">
      <c r="A71" s="6" t="s">
        <v>37</v>
      </c>
      <c r="B71" s="6" t="s">
        <v>43</v>
      </c>
      <c r="C71" s="6" t="s">
        <v>119</v>
      </c>
      <c r="D71" s="7" t="str">
        <f>HYPERLINK("https://12go.asia/en/travel/Dara-Panha-Sak-Transportation-Stung-Treng/Dara-Panha-Sak-Guesthouse", "12Go Link")</f>
        <v>12Go Link</v>
      </c>
      <c r="E71" s="6" t="s">
        <v>36</v>
      </c>
    </row>
    <row r="72">
      <c r="A72" s="6" t="s">
        <v>37</v>
      </c>
      <c r="B72" s="6" t="s">
        <v>43</v>
      </c>
      <c r="C72" s="6" t="s">
        <v>120</v>
      </c>
      <c r="D72" s="7" t="str">
        <f t="shared" ref="D72:D73" si="3">HYPERLINK("https://12go.asia/en/travel/Sarah-Border-Restaurant/Siem-Reap", "12Go Link")</f>
        <v>12Go Link</v>
      </c>
      <c r="E72" s="6" t="s">
        <v>116</v>
      </c>
    </row>
    <row r="73">
      <c r="A73" s="6" t="s">
        <v>37</v>
      </c>
      <c r="B73" s="6" t="s">
        <v>43</v>
      </c>
      <c r="C73" s="6" t="s">
        <v>120</v>
      </c>
      <c r="D73" s="7" t="str">
        <f t="shared" si="3"/>
        <v>12Go Link</v>
      </c>
      <c r="E73" s="6" t="s">
        <v>36</v>
      </c>
    </row>
    <row r="74">
      <c r="A74" s="6" t="s">
        <v>37</v>
      </c>
      <c r="B74" s="6" t="s">
        <v>121</v>
      </c>
      <c r="C74" s="6" t="s">
        <v>122</v>
      </c>
      <c r="D74" s="7" t="str">
        <f>HYPERLINK("https://12go.asia/en/travel/Dara-Panha-Sak-Transportation-Stung-Treng/Sihanoukville-Bus-Terminal", "12Go Link")</f>
        <v>12Go Link</v>
      </c>
      <c r="E74" s="6" t="s">
        <v>36</v>
      </c>
    </row>
    <row r="75">
      <c r="A75" s="6" t="s">
        <v>37</v>
      </c>
      <c r="B75" s="6" t="s">
        <v>58</v>
      </c>
      <c r="C75" s="6" t="s">
        <v>123</v>
      </c>
      <c r="D75" s="7" t="str">
        <f>HYPERLINK("https://12go.asia/en/travel/Dara-Panha-Sak-Transportation-Stung-Treng/Savannakhet-Bus-Station", "12Go Link")</f>
        <v>12Go Link</v>
      </c>
      <c r="E75" s="6" t="s">
        <v>36</v>
      </c>
    </row>
    <row r="76">
      <c r="A76" s="6" t="s">
        <v>37</v>
      </c>
      <c r="B76" s="6" t="s">
        <v>124</v>
      </c>
      <c r="C76" s="6" t="s">
        <v>125</v>
      </c>
      <c r="D76" s="7" t="str">
        <f>HYPERLINK("https://12go.asia/en/travel/Dara-Panha-Sak-Transportation-Stung-Treng/Champassak-Terminal-West", "12Go Link")</f>
        <v>12Go Link</v>
      </c>
      <c r="E76" s="6" t="s">
        <v>36</v>
      </c>
    </row>
    <row r="77">
      <c r="A77" s="6" t="s">
        <v>37</v>
      </c>
      <c r="B77" s="6" t="s">
        <v>45</v>
      </c>
      <c r="C77" s="6" t="s">
        <v>126</v>
      </c>
      <c r="D77" s="7" t="str">
        <f>HYPERLINK("https://12go.asia/en/travel/Dara-Panha-Sak-Transportation-Stung-Treng/Don-Det", "12Go Link")</f>
        <v>12Go Link</v>
      </c>
      <c r="E77" s="6" t="s">
        <v>36</v>
      </c>
    </row>
    <row r="78">
      <c r="A78" s="6" t="s">
        <v>37</v>
      </c>
      <c r="B78" s="6" t="s">
        <v>45</v>
      </c>
      <c r="C78" s="6" t="s">
        <v>127</v>
      </c>
      <c r="D78" s="7" t="str">
        <f>HYPERLINK("https://12go.asia/en/travel/Dara-Panha-Sak-Transportation-Stung-Treng/Nakasang-Paradise-Travel", "12Go Link")</f>
        <v>12Go Link</v>
      </c>
      <c r="E78" s="6" t="s">
        <v>36</v>
      </c>
    </row>
    <row r="79">
      <c r="A79" s="6" t="s">
        <v>37</v>
      </c>
      <c r="B79" s="6" t="s">
        <v>45</v>
      </c>
      <c r="C79" s="6" t="s">
        <v>128</v>
      </c>
      <c r="D79" s="7" t="str">
        <f>HYPERLINK("https://12go.asia/en/travel/Stung-Treng/Don-Det", "12Go Link")</f>
        <v>12Go Link</v>
      </c>
      <c r="E79" s="6" t="s">
        <v>36</v>
      </c>
    </row>
    <row r="80">
      <c r="A80" s="6" t="s">
        <v>37</v>
      </c>
      <c r="B80" s="6" t="s">
        <v>62</v>
      </c>
      <c r="C80" s="6" t="s">
        <v>129</v>
      </c>
      <c r="D80" s="7" t="str">
        <f>HYPERLINK("https://12go.asia/en/travel/Dara-Panha-Sak-Transportation-Stung-Treng/Pans-Guesthouse", "12Go Link")</f>
        <v>12Go Link</v>
      </c>
      <c r="E80" s="6" t="s">
        <v>36</v>
      </c>
    </row>
    <row r="81">
      <c r="A81" s="6" t="s">
        <v>37</v>
      </c>
      <c r="B81" s="6" t="s">
        <v>130</v>
      </c>
      <c r="C81" s="6" t="s">
        <v>131</v>
      </c>
      <c r="D81" s="7" t="str">
        <f>HYPERLINK("https://12go.asia/en/travel/Lana-Express-Bus-Stop/Nakasang-Paradise-Hotel", "12Go Link")</f>
        <v>12Go Link</v>
      </c>
      <c r="E81" s="6" t="s">
        <v>132</v>
      </c>
    </row>
    <row r="82">
      <c r="A82" s="6" t="s">
        <v>37</v>
      </c>
      <c r="B82" s="6" t="s">
        <v>47</v>
      </c>
      <c r="C82" s="6" t="s">
        <v>133</v>
      </c>
      <c r="D82" s="7" t="str">
        <f>HYPERLINK("https://12go.asia/en/travel/Dara-Panha-Sak-Transportation-Stung-Treng/Pakse-Green-Adventure", "12Go Link")</f>
        <v>12Go Link</v>
      </c>
      <c r="E82" s="6" t="s">
        <v>36</v>
      </c>
    </row>
    <row r="83">
      <c r="A83" s="6" t="s">
        <v>37</v>
      </c>
      <c r="B83" s="6" t="s">
        <v>47</v>
      </c>
      <c r="C83" s="6" t="s">
        <v>134</v>
      </c>
      <c r="D83" s="7" t="str">
        <f>HYPERLINK("https://12go.asia/en/travel/Stung-Treng/Phouphieng-Bolaven-Travel", "12Go Link")</f>
        <v>12Go Link</v>
      </c>
      <c r="E83" s="6" t="s">
        <v>36</v>
      </c>
    </row>
    <row r="84">
      <c r="A84" s="6" t="s">
        <v>37</v>
      </c>
      <c r="B84" s="6" t="s">
        <v>65</v>
      </c>
      <c r="C84" s="6" t="s">
        <v>135</v>
      </c>
      <c r="D84" s="7" t="str">
        <f>HYPERLINK("https://12go.asia/en/travel/Dara-Panha-Sak-Transportation-Stung-Treng/Thakhek-Bus-Terminal", "12Go Link")</f>
        <v>12Go Link</v>
      </c>
      <c r="E84" s="6" t="s">
        <v>36</v>
      </c>
    </row>
    <row r="85">
      <c r="A85" s="6" t="s">
        <v>37</v>
      </c>
      <c r="B85" s="6" t="s">
        <v>136</v>
      </c>
      <c r="C85" s="6" t="s">
        <v>137</v>
      </c>
      <c r="D85" s="7" t="str">
        <f>HYPERLINK("https://12go.asia/en/travel/Dara-Panha-Sak-Transportation-Stung-Treng/Vang-Vieng-Bus-Terminal", "12Go Link")</f>
        <v>12Go Link</v>
      </c>
      <c r="E85" s="6" t="s">
        <v>60</v>
      </c>
    </row>
    <row r="86">
      <c r="A86" s="6" t="s">
        <v>37</v>
      </c>
      <c r="B86" s="6" t="s">
        <v>49</v>
      </c>
      <c r="C86" s="6" t="s">
        <v>138</v>
      </c>
      <c r="D86" s="7" t="str">
        <f>HYPERLINK("https://12go.asia/en/travel/Dara-Panha-Sak-Transportation-Stung-Treng/Vientiane-Southern-Bus-Terminal", "12Go Link")</f>
        <v>12Go Link</v>
      </c>
      <c r="E86" s="6" t="s">
        <v>60</v>
      </c>
    </row>
    <row r="87">
      <c r="A87" s="6" t="s">
        <v>37</v>
      </c>
      <c r="B87" s="6" t="s">
        <v>49</v>
      </c>
      <c r="C87" s="6" t="s">
        <v>139</v>
      </c>
      <c r="D87" s="7" t="str">
        <f>HYPERLINK("https://12go.asia/en/travel/Stung-Treng/Vientiane-Southern-Bus-Terminal", "12Go Link")</f>
        <v>12Go Link</v>
      </c>
      <c r="E87" s="6" t="s">
        <v>60</v>
      </c>
    </row>
    <row r="88">
      <c r="A88" s="8" t="s">
        <v>88</v>
      </c>
      <c r="B88" s="8" t="s">
        <v>39</v>
      </c>
      <c r="C88" s="8" t="s">
        <v>140</v>
      </c>
      <c r="D88" s="9" t="str">
        <f>HYPERLINK("https://12go.asia/en/travel/Mondulkiri/121-Preah-Sisowath-Quay", "12Go Link")</f>
        <v>12Go Link</v>
      </c>
      <c r="E88" s="8" t="s">
        <v>36</v>
      </c>
    </row>
    <row r="89">
      <c r="A89" s="8" t="s">
        <v>88</v>
      </c>
      <c r="B89" s="8" t="s">
        <v>43</v>
      </c>
      <c r="C89" s="8" t="s">
        <v>141</v>
      </c>
      <c r="D89" s="9" t="str">
        <f>HYPERLINK("https://12go.asia/en/travel/Mondulkiri/Siem-Reap-Namo-Angkor-Travel-9R3X-GPP", "12Go Link")</f>
        <v>12Go Link</v>
      </c>
      <c r="E89" s="8" t="s">
        <v>36</v>
      </c>
    </row>
    <row r="90">
      <c r="A90" s="8" t="s">
        <v>88</v>
      </c>
      <c r="B90" s="8" t="s">
        <v>45</v>
      </c>
      <c r="C90" s="8" t="s">
        <v>142</v>
      </c>
      <c r="D90" s="9" t="str">
        <f>HYPERLINK("https://12go.asia/en/travel/Mondulkiri/Mr-Mo-Guesthouse", "12Go Link")</f>
        <v>12Go Link</v>
      </c>
      <c r="E90" s="8" t="s">
        <v>36</v>
      </c>
    </row>
    <row r="91">
      <c r="A91" s="8" t="s">
        <v>88</v>
      </c>
      <c r="B91" s="8" t="s">
        <v>47</v>
      </c>
      <c r="C91" s="8" t="s">
        <v>143</v>
      </c>
      <c r="D91" s="9" t="str">
        <f>HYPERLINK("https://12go.asia/en/travel/Mondulkiri/GreenParadise-Tours-and-Travel-Laos", "12Go Link")</f>
        <v>12Go Link</v>
      </c>
      <c r="E91" s="8" t="s">
        <v>36</v>
      </c>
    </row>
    <row r="92">
      <c r="A92" s="8" t="s">
        <v>88</v>
      </c>
      <c r="B92" s="8" t="s">
        <v>136</v>
      </c>
      <c r="C92" s="8" t="s">
        <v>144</v>
      </c>
      <c r="D92" s="9" t="str">
        <f>HYPERLINK("https://12go.asia/en/travel/Mondulkiri/VLT-Natural-Tours", "12Go Link")</f>
        <v>12Go Link</v>
      </c>
      <c r="E92" s="8" t="s">
        <v>51</v>
      </c>
    </row>
    <row r="93">
      <c r="A93" s="8" t="s">
        <v>88</v>
      </c>
      <c r="B93" s="8" t="s">
        <v>49</v>
      </c>
      <c r="C93" s="8" t="s">
        <v>145</v>
      </c>
      <c r="D93" s="9" t="str">
        <f>HYPERLINK("https://12go.asia/en/travel/Mondulkiri/Vientiane-Southern-Bus-Station", "12Go Link")</f>
        <v>12Go Link</v>
      </c>
      <c r="E93" s="8" t="s">
        <v>51</v>
      </c>
    </row>
    <row r="94">
      <c r="A94" s="6" t="s">
        <v>39</v>
      </c>
      <c r="B94" s="6" t="s">
        <v>33</v>
      </c>
      <c r="C94" s="6" t="s">
        <v>146</v>
      </c>
      <c r="D94" s="7" t="str">
        <f>HYPERLINK("https://12go.asia/en/travel/121-Preah-Sisowath-Quay/Ratanakiri-Banlung", "12Go Link")</f>
        <v>12Go Link</v>
      </c>
      <c r="E94" s="6" t="s">
        <v>36</v>
      </c>
    </row>
    <row r="95">
      <c r="A95" s="6" t="s">
        <v>39</v>
      </c>
      <c r="B95" s="6" t="s">
        <v>33</v>
      </c>
      <c r="C95" s="6" t="s">
        <v>147</v>
      </c>
      <c r="D95" s="7" t="str">
        <f>HYPERLINK("https://12go.asia/en/travel/Guru-Walking-Tour/Yeung-Cafe", "12Go Link")</f>
        <v>12Go Link</v>
      </c>
      <c r="E95" s="6" t="s">
        <v>36</v>
      </c>
    </row>
    <row r="96">
      <c r="A96" s="6" t="s">
        <v>39</v>
      </c>
      <c r="B96" s="6" t="s">
        <v>33</v>
      </c>
      <c r="C96" s="6" t="s">
        <v>148</v>
      </c>
      <c r="D96" s="7" t="str">
        <f>HYPERLINK("https://12go.asia/en/travel/Rith-Mony-Bus-Chroy-Chorngva-Branch/Banlung-Rally-Tour-And-Travel", "12Go Link")</f>
        <v>12Go Link</v>
      </c>
      <c r="E96" s="6" t="s">
        <v>36</v>
      </c>
    </row>
    <row r="97">
      <c r="A97" s="6" t="s">
        <v>39</v>
      </c>
      <c r="B97" s="6" t="s">
        <v>53</v>
      </c>
      <c r="C97" s="6" t="s">
        <v>149</v>
      </c>
      <c r="D97" s="7" t="str">
        <f>HYPERLINK("https://12go.asia/en/travel/Guru-Walking-Tour/Battambang-Khorn-Rado-VIP-express", "12Go Link")</f>
        <v>12Go Link</v>
      </c>
      <c r="E97" s="6" t="s">
        <v>36</v>
      </c>
    </row>
    <row r="98">
      <c r="A98" s="6" t="s">
        <v>39</v>
      </c>
      <c r="B98" s="6" t="s">
        <v>42</v>
      </c>
      <c r="C98" s="6" t="s">
        <v>150</v>
      </c>
      <c r="D98" s="7" t="str">
        <f>HYPERLINK("https://12go.asia/en/travel/121-Preah-Sisowath-Quay/Kampong-Cham", "12Go Link")</f>
        <v>12Go Link</v>
      </c>
      <c r="E98" s="6" t="s">
        <v>36</v>
      </c>
    </row>
    <row r="99">
      <c r="A99" s="6" t="s">
        <v>39</v>
      </c>
      <c r="B99" s="6" t="s">
        <v>42</v>
      </c>
      <c r="C99" s="6" t="s">
        <v>151</v>
      </c>
      <c r="D99" s="7" t="str">
        <f>HYPERLINK("https://12go.asia/en/travel/Phnom-Penh-LANA-Express/Star-Mart-Kampong-Cham", "12Go Link")</f>
        <v>12Go Link</v>
      </c>
      <c r="E99" s="6" t="s">
        <v>152</v>
      </c>
    </row>
    <row r="100">
      <c r="A100" s="6" t="s">
        <v>39</v>
      </c>
      <c r="B100" s="6" t="s">
        <v>42</v>
      </c>
      <c r="C100" s="6" t="s">
        <v>153</v>
      </c>
      <c r="D100" s="7" t="str">
        <f>HYPERLINK("https://12go.asia/en/travel/Rith-Mony-Bus-Chroy-Chorngva-Branch/Kampong-Cham", "12Go Link")</f>
        <v>12Go Link</v>
      </c>
      <c r="E100" s="6" t="s">
        <v>36</v>
      </c>
    </row>
    <row r="101">
      <c r="A101" s="6" t="s">
        <v>39</v>
      </c>
      <c r="B101" s="6" t="s">
        <v>154</v>
      </c>
      <c r="C101" s="6" t="s">
        <v>155</v>
      </c>
      <c r="D101" s="7" t="str">
        <f>HYPERLINK("https://12go.asia/en/travel/Guru-Walking-Tour/Aladdin-Express", "12Go Link")</f>
        <v>12Go Link</v>
      </c>
      <c r="E101" s="6" t="s">
        <v>36</v>
      </c>
    </row>
    <row r="102">
      <c r="A102" s="6" t="s">
        <v>39</v>
      </c>
      <c r="B102" s="6" t="s">
        <v>52</v>
      </c>
      <c r="C102" s="6" t="s">
        <v>156</v>
      </c>
      <c r="D102" s="7" t="str">
        <f>HYPERLINK("https://12go.asia/en/travel/Guru-Walking-Tour/Kep-Express-Kampot", "12Go Link")</f>
        <v>12Go Link</v>
      </c>
      <c r="E102" s="6" t="s">
        <v>36</v>
      </c>
    </row>
    <row r="103">
      <c r="A103" s="6" t="s">
        <v>39</v>
      </c>
      <c r="B103" s="6" t="s">
        <v>82</v>
      </c>
      <c r="C103" s="6" t="s">
        <v>157</v>
      </c>
      <c r="D103" s="7" t="str">
        <f>HYPERLINK("https://12go.asia/en/travel/Guru-Walking-Tour/Buva-Sea-Cambodia-Koh-Touch-Community-Pier", "12Go Link")</f>
        <v>12Go Link</v>
      </c>
      <c r="E103" s="6" t="s">
        <v>84</v>
      </c>
    </row>
    <row r="104">
      <c r="A104" s="6" t="s">
        <v>39</v>
      </c>
      <c r="B104" s="6" t="s">
        <v>85</v>
      </c>
      <c r="C104" s="6" t="s">
        <v>158</v>
      </c>
      <c r="D104" s="7" t="str">
        <f>HYPERLINK("https://12go.asia/en/travel/Guru-Walking-Tour/Eden-Pier", "12Go Link")</f>
        <v>12Go Link</v>
      </c>
      <c r="E104" s="6" t="s">
        <v>84</v>
      </c>
    </row>
    <row r="105">
      <c r="A105" s="6" t="s">
        <v>39</v>
      </c>
      <c r="B105" s="6" t="s">
        <v>34</v>
      </c>
      <c r="C105" s="6" t="s">
        <v>159</v>
      </c>
      <c r="D105" s="7" t="str">
        <f>HYPERLINK("https://12go.asia/en/travel/121-Preah-Sisowath-Quay/Jasmine-Boat-Restaurant", "12Go Link")</f>
        <v>12Go Link</v>
      </c>
      <c r="E105" s="6" t="s">
        <v>36</v>
      </c>
    </row>
    <row r="106">
      <c r="A106" s="6" t="s">
        <v>39</v>
      </c>
      <c r="B106" s="6" t="s">
        <v>34</v>
      </c>
      <c r="C106" s="6" t="s">
        <v>160</v>
      </c>
      <c r="D106" s="7" t="str">
        <f>HYPERLINK("https://12go.asia/en/travel/Guru-Walking-Tour/Phum-Cafe", "12Go Link")</f>
        <v>12Go Link</v>
      </c>
      <c r="E106" s="6" t="s">
        <v>36</v>
      </c>
    </row>
    <row r="107">
      <c r="A107" s="6" t="s">
        <v>39</v>
      </c>
      <c r="B107" s="6" t="s">
        <v>34</v>
      </c>
      <c r="C107" s="6" t="s">
        <v>161</v>
      </c>
      <c r="D107" s="7" t="str">
        <f>HYPERLINK("https://12go.asia/en/travel/Rith-Mony-Bus-Chroy-Chorngva-Branch/Jasmine-Boat-Restaurant", "12Go Link")</f>
        <v>12Go Link</v>
      </c>
      <c r="E107" s="6" t="s">
        <v>36</v>
      </c>
    </row>
    <row r="108">
      <c r="A108" s="6" t="s">
        <v>39</v>
      </c>
      <c r="B108" s="6" t="s">
        <v>110</v>
      </c>
      <c r="C108" s="6" t="s">
        <v>162</v>
      </c>
      <c r="D108" s="7" t="str">
        <f>HYPERLINK("https://12go.asia/en/travel/Rith-Mony-Bus-Chroy-Chorngva-Branch/Kratie", "12Go Link")</f>
        <v>12Go Link</v>
      </c>
      <c r="E108" s="6" t="s">
        <v>36</v>
      </c>
    </row>
    <row r="109">
      <c r="A109" s="6" t="s">
        <v>39</v>
      </c>
      <c r="B109" s="6" t="s">
        <v>37</v>
      </c>
      <c r="C109" s="6" t="s">
        <v>163</v>
      </c>
      <c r="D109" s="7" t="str">
        <f>HYPERLINK("https://12go.asia/en/travel/121-Preah-Sisowath-Quay/SRL-Office-Stung-Treng-Branch", "12Go Link")</f>
        <v>12Go Link</v>
      </c>
      <c r="E109" s="6" t="s">
        <v>36</v>
      </c>
    </row>
    <row r="110">
      <c r="A110" s="6" t="s">
        <v>39</v>
      </c>
      <c r="B110" s="6" t="s">
        <v>37</v>
      </c>
      <c r="C110" s="6" t="s">
        <v>164</v>
      </c>
      <c r="D110" s="7" t="str">
        <f t="shared" ref="D110:D111" si="4">HYPERLINK("https://12go.asia/en/travel/Guru-Walking-Tour/Border-Coffee", "12Go Link")</f>
        <v>12Go Link</v>
      </c>
      <c r="E110" s="6" t="s">
        <v>51</v>
      </c>
    </row>
    <row r="111">
      <c r="A111" s="6" t="s">
        <v>39</v>
      </c>
      <c r="B111" s="6" t="s">
        <v>37</v>
      </c>
      <c r="C111" s="6" t="s">
        <v>164</v>
      </c>
      <c r="D111" s="7" t="str">
        <f t="shared" si="4"/>
        <v>12Go Link</v>
      </c>
      <c r="E111" s="6" t="s">
        <v>36</v>
      </c>
    </row>
    <row r="112">
      <c r="A112" s="6" t="s">
        <v>39</v>
      </c>
      <c r="B112" s="6" t="s">
        <v>37</v>
      </c>
      <c r="C112" s="6" t="s">
        <v>165</v>
      </c>
      <c r="D112" s="7" t="str">
        <f t="shared" ref="D112:D113" si="5">HYPERLINK("https://12go.asia/en/travel/Guru-Walking-Tour/Dara-Panha-Sak-Transportation-Stung-Treng", "12Go Link")</f>
        <v>12Go Link</v>
      </c>
      <c r="E112" s="6" t="s">
        <v>57</v>
      </c>
    </row>
    <row r="113">
      <c r="A113" s="6" t="s">
        <v>39</v>
      </c>
      <c r="B113" s="6" t="s">
        <v>37</v>
      </c>
      <c r="C113" s="6" t="s">
        <v>165</v>
      </c>
      <c r="D113" s="7" t="str">
        <f t="shared" si="5"/>
        <v>12Go Link</v>
      </c>
      <c r="E113" s="6" t="s">
        <v>36</v>
      </c>
    </row>
    <row r="114">
      <c r="A114" s="6" t="s">
        <v>39</v>
      </c>
      <c r="B114" s="6" t="s">
        <v>37</v>
      </c>
      <c r="C114" s="6" t="s">
        <v>166</v>
      </c>
      <c r="D114" s="7" t="str">
        <f>HYPERLINK("https://12go.asia/en/travel/Phnom-Penh-LANA-Express/Lana-Express-Bus-Stop", "12Go Link")</f>
        <v>12Go Link</v>
      </c>
      <c r="E114" s="6" t="s">
        <v>167</v>
      </c>
    </row>
    <row r="115">
      <c r="A115" s="6" t="s">
        <v>39</v>
      </c>
      <c r="B115" s="6" t="s">
        <v>37</v>
      </c>
      <c r="C115" s="6" t="s">
        <v>168</v>
      </c>
      <c r="D115" s="7" t="str">
        <f>HYPERLINK("https://12go.asia/en/travel/Rith-Mony-Bus-Chroy-Chorngva-Branch/Laos-Border", "12Go Link")</f>
        <v>12Go Link</v>
      </c>
      <c r="E115" s="6" t="s">
        <v>36</v>
      </c>
    </row>
    <row r="116">
      <c r="A116" s="6" t="s">
        <v>39</v>
      </c>
      <c r="B116" s="6" t="s">
        <v>37</v>
      </c>
      <c r="C116" s="6" t="s">
        <v>169</v>
      </c>
      <c r="D116" s="7" t="str">
        <f t="shared" ref="D116:D117" si="6">HYPERLINK("https://12go.asia/en/travel/Rith-Mony-Bus-Chroy-Chorngva-Branch/Sarah-Border-Restaurant", "12Go Link")</f>
        <v>12Go Link</v>
      </c>
      <c r="E116" s="6" t="s">
        <v>36</v>
      </c>
    </row>
    <row r="117">
      <c r="A117" s="6" t="s">
        <v>39</v>
      </c>
      <c r="B117" s="6" t="s">
        <v>37</v>
      </c>
      <c r="C117" s="6" t="s">
        <v>169</v>
      </c>
      <c r="D117" s="7" t="str">
        <f t="shared" si="6"/>
        <v>12Go Link</v>
      </c>
      <c r="E117" s="6" t="s">
        <v>60</v>
      </c>
    </row>
    <row r="118">
      <c r="A118" s="6" t="s">
        <v>39</v>
      </c>
      <c r="B118" s="6" t="s">
        <v>37</v>
      </c>
      <c r="C118" s="6" t="s">
        <v>170</v>
      </c>
      <c r="D118" s="7" t="str">
        <f>HYPERLINK("https://12go.asia/en/travel/Rith-Mony-Bus-Chroy-Chorngva-Branch/SRL-Office-Stung-Treng-Branch", "12Go Link")</f>
        <v>12Go Link</v>
      </c>
      <c r="E118" s="6" t="s">
        <v>36</v>
      </c>
    </row>
    <row r="119">
      <c r="A119" s="6" t="s">
        <v>39</v>
      </c>
      <c r="B119" s="6" t="s">
        <v>37</v>
      </c>
      <c r="C119" s="6" t="s">
        <v>171</v>
      </c>
      <c r="D119" s="7" t="str">
        <f>HYPERLINK("https://12go.asia/en/travel/Rith-Mony-Bus-Chroy-Chorngva-Branch/Stung-Treng", "12Go Link")</f>
        <v>12Go Link</v>
      </c>
      <c r="E119" s="6" t="s">
        <v>36</v>
      </c>
    </row>
    <row r="120">
      <c r="A120" s="6" t="s">
        <v>39</v>
      </c>
      <c r="B120" s="6" t="s">
        <v>172</v>
      </c>
      <c r="C120" s="6" t="s">
        <v>173</v>
      </c>
      <c r="D120" s="7" t="str">
        <f>HYPERLINK("https://12go.asia/en/travel/Guru-Walking-Tour/Bosba-Minimart", "12Go Link")</f>
        <v>12Go Link</v>
      </c>
      <c r="E120" s="6" t="s">
        <v>36</v>
      </c>
    </row>
    <row r="121">
      <c r="A121" s="6" t="s">
        <v>39</v>
      </c>
      <c r="B121" s="6" t="s">
        <v>174</v>
      </c>
      <c r="C121" s="6" t="s">
        <v>175</v>
      </c>
      <c r="D121" s="7" t="str">
        <f>HYPERLINK("https://12go.asia/en/travel/Guru-Walking-Tour/Zara-Coffee", "12Go Link")</f>
        <v>12Go Link</v>
      </c>
      <c r="E121" s="6" t="s">
        <v>36</v>
      </c>
    </row>
    <row r="122">
      <c r="A122" s="6" t="s">
        <v>39</v>
      </c>
      <c r="B122" s="6" t="s">
        <v>43</v>
      </c>
      <c r="C122" s="6" t="s">
        <v>176</v>
      </c>
      <c r="D122" s="7" t="str">
        <f t="shared" ref="D122:D123" si="7">HYPERLINK("https://12go.asia/en/travel/Guru-Walking-Tour/Capital-tuor", "12Go Link")</f>
        <v>12Go Link</v>
      </c>
      <c r="E122" s="6" t="s">
        <v>57</v>
      </c>
    </row>
    <row r="123">
      <c r="A123" s="6" t="s">
        <v>39</v>
      </c>
      <c r="B123" s="6" t="s">
        <v>43</v>
      </c>
      <c r="C123" s="6" t="s">
        <v>176</v>
      </c>
      <c r="D123" s="7" t="str">
        <f t="shared" si="7"/>
        <v>12Go Link</v>
      </c>
      <c r="E123" s="6" t="s">
        <v>36</v>
      </c>
    </row>
    <row r="124">
      <c r="A124" s="6" t="s">
        <v>39</v>
      </c>
      <c r="B124" s="6" t="s">
        <v>43</v>
      </c>
      <c r="C124" s="6" t="s">
        <v>177</v>
      </c>
      <c r="D124" s="7" t="str">
        <f>HYPERLINK("https://12go.asia/en/travel/Rith-Mony-Bus-Chroy-Chorngva-Branch/Siem-Reap", "12Go Link")</f>
        <v>12Go Link</v>
      </c>
      <c r="E124" s="6" t="s">
        <v>36</v>
      </c>
    </row>
    <row r="125">
      <c r="A125" s="6" t="s">
        <v>39</v>
      </c>
      <c r="B125" s="6" t="s">
        <v>121</v>
      </c>
      <c r="C125" s="6" t="s">
        <v>178</v>
      </c>
      <c r="D125" s="7" t="str">
        <f>HYPERLINK("https://12go.asia/en/travel/Guru-Walking-Tour/Sihanoukville-Bus-Terminal", "12Go Link")</f>
        <v>12Go Link</v>
      </c>
      <c r="E125" s="6" t="s">
        <v>36</v>
      </c>
    </row>
    <row r="126">
      <c r="A126" s="6" t="s">
        <v>39</v>
      </c>
      <c r="B126" s="6" t="s">
        <v>58</v>
      </c>
      <c r="C126" s="6" t="s">
        <v>179</v>
      </c>
      <c r="D126" s="7" t="str">
        <f>HYPERLINK("https://12go.asia/en/travel/Guru-Walking-Tour/Savannakhet-Bus-Station", "12Go Link")</f>
        <v>12Go Link</v>
      </c>
      <c r="E126" s="6" t="s">
        <v>51</v>
      </c>
    </row>
    <row r="127">
      <c r="A127" s="6" t="s">
        <v>39</v>
      </c>
      <c r="B127" s="6" t="s">
        <v>124</v>
      </c>
      <c r="C127" s="6" t="s">
        <v>180</v>
      </c>
      <c r="D127" s="7" t="str">
        <f t="shared" ref="D127:D128" si="8">HYPERLINK("https://12go.asia/en/travel/Guru-Walking-Tour/Champassak-Terminal-West", "12Go Link")</f>
        <v>12Go Link</v>
      </c>
      <c r="E127" s="6" t="s">
        <v>51</v>
      </c>
    </row>
    <row r="128">
      <c r="A128" s="6" t="s">
        <v>39</v>
      </c>
      <c r="B128" s="6" t="s">
        <v>124</v>
      </c>
      <c r="C128" s="6" t="s">
        <v>180</v>
      </c>
      <c r="D128" s="7" t="str">
        <f t="shared" si="8"/>
        <v>12Go Link</v>
      </c>
      <c r="E128" s="6" t="s">
        <v>36</v>
      </c>
    </row>
    <row r="129">
      <c r="A129" s="6" t="s">
        <v>39</v>
      </c>
      <c r="B129" s="6" t="s">
        <v>124</v>
      </c>
      <c r="C129" s="6" t="s">
        <v>181</v>
      </c>
      <c r="D129" s="7" t="str">
        <f>HYPERLINK("https://12go.asia/en/travel/Rith-Mony-Bus-Chroy-Chorngva-Branch/Nong-Sack-Restaurant", "12Go Link")</f>
        <v>12Go Link</v>
      </c>
      <c r="E129" s="6" t="s">
        <v>36</v>
      </c>
    </row>
    <row r="130">
      <c r="A130" s="6" t="s">
        <v>39</v>
      </c>
      <c r="B130" s="6" t="s">
        <v>45</v>
      </c>
      <c r="C130" s="6" t="s">
        <v>182</v>
      </c>
      <c r="D130" s="7" t="str">
        <f t="shared" ref="D130:D131" si="9">HYPERLINK("https://12go.asia/en/travel/Guru-Walking-Tour/Don-Det", "12Go Link")</f>
        <v>12Go Link</v>
      </c>
      <c r="E130" s="6" t="s">
        <v>51</v>
      </c>
    </row>
    <row r="131">
      <c r="A131" s="6" t="s">
        <v>39</v>
      </c>
      <c r="B131" s="6" t="s">
        <v>45</v>
      </c>
      <c r="C131" s="6" t="s">
        <v>182</v>
      </c>
      <c r="D131" s="7" t="str">
        <f t="shared" si="9"/>
        <v>12Go Link</v>
      </c>
      <c r="E131" s="6" t="s">
        <v>36</v>
      </c>
    </row>
    <row r="132">
      <c r="A132" s="6" t="s">
        <v>39</v>
      </c>
      <c r="B132" s="6" t="s">
        <v>45</v>
      </c>
      <c r="C132" s="6" t="s">
        <v>183</v>
      </c>
      <c r="D132" s="7" t="str">
        <f>HYPERLINK("https://12go.asia/en/travel/Rith-Mony-Bus-Chroy-Chorngva-Branch/Mr-Mo-Guesthouse", "12Go Link")</f>
        <v>12Go Link</v>
      </c>
      <c r="E132" s="6" t="s">
        <v>36</v>
      </c>
    </row>
    <row r="133">
      <c r="A133" s="6" t="s">
        <v>39</v>
      </c>
      <c r="B133" s="6" t="s">
        <v>62</v>
      </c>
      <c r="C133" s="6" t="s">
        <v>184</v>
      </c>
      <c r="D133" s="7" t="str">
        <f t="shared" ref="D133:D134" si="10">HYPERLINK("https://12go.asia/en/travel/Guru-Walking-Tour/Pans-Guesthouse", "12Go Link")</f>
        <v>12Go Link</v>
      </c>
      <c r="E133" s="6" t="s">
        <v>51</v>
      </c>
    </row>
    <row r="134">
      <c r="A134" s="6" t="s">
        <v>39</v>
      </c>
      <c r="B134" s="6" t="s">
        <v>62</v>
      </c>
      <c r="C134" s="6" t="s">
        <v>184</v>
      </c>
      <c r="D134" s="7" t="str">
        <f t="shared" si="10"/>
        <v>12Go Link</v>
      </c>
      <c r="E134" s="6" t="s">
        <v>36</v>
      </c>
    </row>
    <row r="135">
      <c r="A135" s="6" t="s">
        <v>39</v>
      </c>
      <c r="B135" s="6" t="s">
        <v>47</v>
      </c>
      <c r="C135" s="6" t="s">
        <v>185</v>
      </c>
      <c r="D135" s="7" t="str">
        <f>HYPERLINK("https://12go.asia/en/travel/121-Preah-Sisowath-Quay/GreenParadise-Tours-and-Travel-Laos", "12Go Link")</f>
        <v>12Go Link</v>
      </c>
      <c r="E135" s="6" t="s">
        <v>36</v>
      </c>
    </row>
    <row r="136">
      <c r="A136" s="6" t="s">
        <v>39</v>
      </c>
      <c r="B136" s="6" t="s">
        <v>47</v>
      </c>
      <c r="C136" s="6" t="s">
        <v>186</v>
      </c>
      <c r="D136" s="7" t="str">
        <f t="shared" ref="D136:D137" si="11">HYPERLINK("https://12go.asia/en/travel/Guru-Walking-Tour/Pakse-Green-Adventure", "12Go Link")</f>
        <v>12Go Link</v>
      </c>
      <c r="E136" s="6" t="s">
        <v>51</v>
      </c>
    </row>
    <row r="137">
      <c r="A137" s="6" t="s">
        <v>39</v>
      </c>
      <c r="B137" s="6" t="s">
        <v>47</v>
      </c>
      <c r="C137" s="6" t="s">
        <v>186</v>
      </c>
      <c r="D137" s="7" t="str">
        <f t="shared" si="11"/>
        <v>12Go Link</v>
      </c>
      <c r="E137" s="6" t="s">
        <v>36</v>
      </c>
    </row>
    <row r="138">
      <c r="A138" s="6" t="s">
        <v>39</v>
      </c>
      <c r="B138" s="6" t="s">
        <v>47</v>
      </c>
      <c r="C138" s="6" t="s">
        <v>187</v>
      </c>
      <c r="D138" s="7" t="str">
        <f>HYPERLINK("https://12go.asia/en/travel/Rith-Mony-Bus-Chroy-Chorngva-Branch/GreenParadise-Tours-and-Travel-Laos", "12Go Link")</f>
        <v>12Go Link</v>
      </c>
      <c r="E138" s="6" t="s">
        <v>51</v>
      </c>
    </row>
    <row r="139">
      <c r="A139" s="6" t="s">
        <v>39</v>
      </c>
      <c r="B139" s="6" t="s">
        <v>65</v>
      </c>
      <c r="C139" s="6" t="s">
        <v>188</v>
      </c>
      <c r="D139" s="7" t="str">
        <f>HYPERLINK("https://12go.asia/en/travel/Guru-Walking-Tour/Thakhek-Bus-Terminal", "12Go Link")</f>
        <v>12Go Link</v>
      </c>
      <c r="E139" s="6" t="s">
        <v>51</v>
      </c>
    </row>
    <row r="140">
      <c r="A140" s="6" t="s">
        <v>39</v>
      </c>
      <c r="B140" s="6" t="s">
        <v>136</v>
      </c>
      <c r="C140" s="6" t="s">
        <v>189</v>
      </c>
      <c r="D140" s="7" t="str">
        <f>HYPERLINK("https://12go.asia/en/travel/121-Preah-Sisowath-Quay/VLT-Natural-Tours", "12Go Link")</f>
        <v>12Go Link</v>
      </c>
      <c r="E140" s="6" t="s">
        <v>51</v>
      </c>
    </row>
    <row r="141">
      <c r="A141" s="6" t="s">
        <v>39</v>
      </c>
      <c r="B141" s="6" t="s">
        <v>136</v>
      </c>
      <c r="C141" s="6" t="s">
        <v>190</v>
      </c>
      <c r="D141" s="7" t="str">
        <f>HYPERLINK("https://12go.asia/en/travel/Rith-Mony-Bus-Chroy-Chorngva-Branch/VLT-Natural-Tours", "12Go Link")</f>
        <v>12Go Link</v>
      </c>
      <c r="E141" s="6" t="s">
        <v>51</v>
      </c>
    </row>
    <row r="142">
      <c r="A142" s="6" t="s">
        <v>39</v>
      </c>
      <c r="B142" s="6" t="s">
        <v>136</v>
      </c>
      <c r="C142" s="6" t="s">
        <v>191</v>
      </c>
      <c r="D142" s="7" t="str">
        <f>HYPERLINK("https://12go.asia/en/travel/Rith-Mony-Bus-Chroy-Chorngva-Branch/VLT-Natural-tours", "12Go Link")</f>
        <v>12Go Link</v>
      </c>
      <c r="E142" s="6" t="s">
        <v>60</v>
      </c>
    </row>
    <row r="143">
      <c r="A143" s="6" t="s">
        <v>39</v>
      </c>
      <c r="B143" s="6" t="s">
        <v>49</v>
      </c>
      <c r="C143" s="6" t="s">
        <v>192</v>
      </c>
      <c r="D143" s="7" t="str">
        <f>HYPERLINK("https://12go.asia/en/travel/121-Preah-Sisowath-Quay/Vientiane-Southern-Bus-Station", "12Go Link")</f>
        <v>12Go Link</v>
      </c>
      <c r="E143" s="6" t="s">
        <v>51</v>
      </c>
    </row>
    <row r="144">
      <c r="A144" s="6" t="s">
        <v>39</v>
      </c>
      <c r="B144" s="6" t="s">
        <v>49</v>
      </c>
      <c r="C144" s="6" t="s">
        <v>193</v>
      </c>
      <c r="D144" s="7" t="str">
        <f t="shared" ref="D144:D145" si="12">HYPERLINK("https://12go.asia/en/travel/Guru-Walking-Tour/Vientiane-Southern-Bus-Terminal", "12Go Link")</f>
        <v>12Go Link</v>
      </c>
      <c r="E144" s="6" t="s">
        <v>51</v>
      </c>
    </row>
    <row r="145">
      <c r="A145" s="6" t="s">
        <v>39</v>
      </c>
      <c r="B145" s="6" t="s">
        <v>49</v>
      </c>
      <c r="C145" s="6" t="s">
        <v>193</v>
      </c>
      <c r="D145" s="7" t="str">
        <f t="shared" si="12"/>
        <v>12Go Link</v>
      </c>
      <c r="E145" s="6" t="s">
        <v>60</v>
      </c>
    </row>
    <row r="146">
      <c r="A146" s="6" t="s">
        <v>39</v>
      </c>
      <c r="B146" s="6" t="s">
        <v>49</v>
      </c>
      <c r="C146" s="6" t="s">
        <v>194</v>
      </c>
      <c r="D146" s="7" t="str">
        <f>HYPERLINK("https://12go.asia/en/travel/Rith-Mony-Bus-Chroy-Chorngva-Branch/Vientiane-Southern-Bus-Station", "12Go Link")</f>
        <v>12Go Link</v>
      </c>
      <c r="E146" s="6" t="s">
        <v>51</v>
      </c>
    </row>
    <row r="147">
      <c r="A147" s="6" t="s">
        <v>39</v>
      </c>
      <c r="B147" s="6" t="s">
        <v>68</v>
      </c>
      <c r="C147" s="6" t="s">
        <v>195</v>
      </c>
      <c r="D147" s="7" t="str">
        <f>HYPERLINK("https://12go.asia/en/travel/Guru-Walking-Tour/Can-Tho-Bus-Station", "12Go Link")</f>
        <v>12Go Link</v>
      </c>
      <c r="E147" s="6" t="s">
        <v>36</v>
      </c>
    </row>
    <row r="148">
      <c r="A148" s="6" t="s">
        <v>39</v>
      </c>
      <c r="B148" s="6" t="s">
        <v>70</v>
      </c>
      <c r="C148" s="6" t="s">
        <v>196</v>
      </c>
      <c r="D148" s="7" t="str">
        <f>HYPERLINK("https://12go.asia/en/travel/Guru-Walking-Tour/Ben-xe-Chau-Doc", "12Go Link")</f>
        <v>12Go Link</v>
      </c>
      <c r="E148" s="6" t="s">
        <v>36</v>
      </c>
    </row>
    <row r="149">
      <c r="A149" s="6" t="s">
        <v>39</v>
      </c>
      <c r="B149" s="6" t="s">
        <v>72</v>
      </c>
      <c r="C149" s="6" t="s">
        <v>197</v>
      </c>
      <c r="D149" s="7" t="str">
        <f>HYPERLINK("https://12go.asia/en/travel/Guru-Walking-Tour/Ha-Tien-Bus-Station", "12Go Link")</f>
        <v>12Go Link</v>
      </c>
      <c r="E149" s="6" t="s">
        <v>36</v>
      </c>
    </row>
    <row r="150">
      <c r="A150" s="6" t="s">
        <v>39</v>
      </c>
      <c r="B150" s="6" t="s">
        <v>75</v>
      </c>
      <c r="C150" s="6" t="s">
        <v>198</v>
      </c>
      <c r="D150" s="7" t="str">
        <f>HYPERLINK("https://12go.asia/en/travel/Guru-Walking-Tour/Pham-Ngu-Lao", "12Go Link")</f>
        <v>12Go Link</v>
      </c>
      <c r="E150" s="6" t="s">
        <v>199</v>
      </c>
    </row>
    <row r="151">
      <c r="A151" s="6" t="s">
        <v>39</v>
      </c>
      <c r="B151" s="6" t="s">
        <v>77</v>
      </c>
      <c r="C151" s="6" t="s">
        <v>200</v>
      </c>
      <c r="D151" s="7" t="str">
        <f>HYPERLINK("https://12go.asia/en/travel/Guru-Walking-Tour/Ben-xe-Tien-Giang", "12Go Link")</f>
        <v>12Go Link</v>
      </c>
      <c r="E151" s="6" t="s">
        <v>36</v>
      </c>
    </row>
    <row r="152">
      <c r="A152" s="6" t="s">
        <v>39</v>
      </c>
      <c r="B152" s="6" t="s">
        <v>79</v>
      </c>
      <c r="C152" s="6" t="s">
        <v>201</v>
      </c>
      <c r="D152" s="7" t="str">
        <f>HYPERLINK("https://12go.asia/en/travel/Guru-Walking-Tour/Cang-Bai-Vong-Phu-Quoc-Express-Port", "12Go Link")</f>
        <v>12Go Link</v>
      </c>
      <c r="E152" s="6" t="s">
        <v>202</v>
      </c>
    </row>
    <row r="153">
      <c r="A153" s="8" t="s">
        <v>203</v>
      </c>
      <c r="B153" s="8" t="s">
        <v>37</v>
      </c>
      <c r="C153" s="8" t="s">
        <v>204</v>
      </c>
      <c r="D153" s="9" t="str">
        <f>HYPERLINK("https://12go.asia/en/travel/preah-vihear/krong-stung-treng", "12Go Link")</f>
        <v>12Go Link</v>
      </c>
      <c r="E153" s="8" t="s">
        <v>8</v>
      </c>
    </row>
    <row r="154">
      <c r="A154" s="8" t="s">
        <v>203</v>
      </c>
      <c r="B154" s="8" t="s">
        <v>43</v>
      </c>
      <c r="C154" s="8" t="s">
        <v>205</v>
      </c>
      <c r="D154" s="9" t="str">
        <f>HYPERLINK("https://12go.asia/en/travel/Lana-Express-Preah-Vihear/Seng-Horn-168KH-Transport", "12Go Link")</f>
        <v>12Go Link</v>
      </c>
      <c r="E154" s="8" t="s">
        <v>167</v>
      </c>
    </row>
    <row r="155">
      <c r="A155" s="6" t="s">
        <v>172</v>
      </c>
      <c r="B155" s="6" t="s">
        <v>43</v>
      </c>
      <c r="C155" s="6" t="s">
        <v>206</v>
      </c>
      <c r="D155" s="7" t="str">
        <f>HYPERLINK("https://12go.asia/en/travel/prek-chak-border/siem-reap", "12Go Link")</f>
        <v>12Go Link</v>
      </c>
      <c r="E155" s="6" t="s">
        <v>8</v>
      </c>
    </row>
    <row r="156">
      <c r="A156" s="6" t="s">
        <v>172</v>
      </c>
      <c r="B156" s="6" t="s">
        <v>43</v>
      </c>
      <c r="C156" s="6" t="s">
        <v>207</v>
      </c>
      <c r="D156" s="7" t="str">
        <f>HYPERLINK("https://12go.asia/en/travel/prek-chak/siem-reap", "12Go Link")</f>
        <v>12Go Link</v>
      </c>
      <c r="E156" s="6" t="s">
        <v>8</v>
      </c>
    </row>
    <row r="157">
      <c r="A157" s="8" t="s">
        <v>43</v>
      </c>
      <c r="B157" s="8" t="s">
        <v>33</v>
      </c>
      <c r="C157" s="8" t="s">
        <v>208</v>
      </c>
      <c r="D157" s="9" t="str">
        <f>HYPERLINK("https://12go.asia/en/travel/Capital-tuor/Yeung-Cafe", "12Go Link")</f>
        <v>12Go Link</v>
      </c>
      <c r="E157" s="8" t="s">
        <v>36</v>
      </c>
    </row>
    <row r="158">
      <c r="A158" s="8" t="s">
        <v>43</v>
      </c>
      <c r="B158" s="8" t="s">
        <v>53</v>
      </c>
      <c r="C158" s="8" t="s">
        <v>209</v>
      </c>
      <c r="D158" s="9" t="str">
        <f>HYPERLINK("https://12go.asia/en/travel/Capital-tuor/Battambang-Khorn-Rado-VIP-express", "12Go Link")</f>
        <v>12Go Link</v>
      </c>
      <c r="E158" s="8" t="s">
        <v>199</v>
      </c>
    </row>
    <row r="159">
      <c r="A159" s="8" t="s">
        <v>43</v>
      </c>
      <c r="B159" s="8" t="s">
        <v>53</v>
      </c>
      <c r="C159" s="8" t="s">
        <v>210</v>
      </c>
      <c r="D159" s="9" t="str">
        <f>HYPERLINK("https://12go.asia/en/travel/siem-reap/vireak-buntham-battambong", "12Go Link")</f>
        <v>12Go Link</v>
      </c>
      <c r="E159" s="8" t="s">
        <v>8</v>
      </c>
    </row>
    <row r="160">
      <c r="A160" s="8" t="s">
        <v>43</v>
      </c>
      <c r="B160" s="8" t="s">
        <v>42</v>
      </c>
      <c r="C160" s="8" t="s">
        <v>211</v>
      </c>
      <c r="D160" s="9" t="str">
        <f>HYPERLINK("https://12go.asia/en/travel/Capital-tuor/Sorya-Bus-Station", "12Go Link")</f>
        <v>12Go Link</v>
      </c>
      <c r="E160" s="8" t="s">
        <v>199</v>
      </c>
    </row>
    <row r="161">
      <c r="A161" s="8" t="s">
        <v>43</v>
      </c>
      <c r="B161" s="8" t="s">
        <v>52</v>
      </c>
      <c r="C161" s="8" t="s">
        <v>212</v>
      </c>
      <c r="D161" s="9" t="str">
        <f t="shared" ref="D161:D162" si="13">HYPERLINK("https://12go.asia/en/travel/Capital-tuor/Kep-Express-Kampot", "12Go Link")</f>
        <v>12Go Link</v>
      </c>
      <c r="E161" s="8" t="s">
        <v>51</v>
      </c>
    </row>
    <row r="162">
      <c r="A162" s="8" t="s">
        <v>43</v>
      </c>
      <c r="B162" s="8" t="s">
        <v>52</v>
      </c>
      <c r="C162" s="8" t="s">
        <v>212</v>
      </c>
      <c r="D162" s="9" t="str">
        <f t="shared" si="13"/>
        <v>12Go Link</v>
      </c>
      <c r="E162" s="8" t="s">
        <v>36</v>
      </c>
    </row>
    <row r="163">
      <c r="A163" s="8" t="s">
        <v>43</v>
      </c>
      <c r="B163" s="8" t="s">
        <v>213</v>
      </c>
      <c r="C163" s="8" t="s">
        <v>214</v>
      </c>
      <c r="D163" s="9" t="str">
        <f>HYPERLINK("https://12go.asia/en/travel/Capital-tuor/Kampot-Transports-Ticket-Service-and-Bus-Station", "12Go Link")</f>
        <v>12Go Link</v>
      </c>
      <c r="E163" s="8" t="s">
        <v>116</v>
      </c>
    </row>
    <row r="164">
      <c r="A164" s="8" t="s">
        <v>43</v>
      </c>
      <c r="B164" s="8" t="s">
        <v>82</v>
      </c>
      <c r="C164" s="8" t="s">
        <v>215</v>
      </c>
      <c r="D164" s="9" t="str">
        <f>HYPERLINK("https://12go.asia/en/travel/Capital-tuor/Buva-Sea-Cambodia-Koh-Touch-Community-Pier", "12Go Link")</f>
        <v>12Go Link</v>
      </c>
      <c r="E164" s="8" t="s">
        <v>216</v>
      </c>
    </row>
    <row r="165">
      <c r="A165" s="8" t="s">
        <v>43</v>
      </c>
      <c r="B165" s="8" t="s">
        <v>85</v>
      </c>
      <c r="C165" s="8" t="s">
        <v>217</v>
      </c>
      <c r="D165" s="9" t="str">
        <f>HYPERLINK("https://12go.asia/en/travel/Capital-tuor/Eden-Pier", "12Go Link")</f>
        <v>12Go Link</v>
      </c>
      <c r="E165" s="8" t="s">
        <v>216</v>
      </c>
    </row>
    <row r="166">
      <c r="A166" s="8" t="s">
        <v>43</v>
      </c>
      <c r="B166" s="8" t="s">
        <v>34</v>
      </c>
      <c r="C166" s="8" t="s">
        <v>218</v>
      </c>
      <c r="D166" s="9" t="str">
        <f>HYPERLINK("https://12go.asia/en/travel/Capital-tuor/Phum-Cafe", "12Go Link")</f>
        <v>12Go Link</v>
      </c>
      <c r="E166" s="8" t="s">
        <v>36</v>
      </c>
    </row>
    <row r="167">
      <c r="A167" s="8" t="s">
        <v>43</v>
      </c>
      <c r="B167" s="8" t="s">
        <v>37</v>
      </c>
      <c r="C167" s="8" t="s">
        <v>219</v>
      </c>
      <c r="D167" s="9" t="str">
        <f>HYPERLINK("https://12go.asia/en/travel/Capital-tuor/Border-Coffee", "12Go Link")</f>
        <v>12Go Link</v>
      </c>
      <c r="E167" s="8" t="s">
        <v>36</v>
      </c>
    </row>
    <row r="168">
      <c r="A168" s="8" t="s">
        <v>43</v>
      </c>
      <c r="B168" s="8" t="s">
        <v>37</v>
      </c>
      <c r="C168" s="8" t="s">
        <v>220</v>
      </c>
      <c r="D168" s="9" t="str">
        <f>HYPERLINK("https://12go.asia/en/travel/Capital-tuor/Dara-Panha-Sak-Transportation-Stung-Treng", "12Go Link")</f>
        <v>12Go Link</v>
      </c>
      <c r="E168" s="8" t="s">
        <v>36</v>
      </c>
    </row>
    <row r="169">
      <c r="A169" s="8" t="s">
        <v>43</v>
      </c>
      <c r="B169" s="8" t="s">
        <v>88</v>
      </c>
      <c r="C169" s="8" t="s">
        <v>221</v>
      </c>
      <c r="D169" s="9" t="str">
        <f>HYPERLINK("https://12go.asia/en/travel/Capital-tuor/Thy-Socheata-Mondulkiri-Passenger-Transport", "12Go Link")</f>
        <v>12Go Link</v>
      </c>
      <c r="E169" s="8" t="s">
        <v>36</v>
      </c>
    </row>
    <row r="170">
      <c r="A170" s="8" t="s">
        <v>43</v>
      </c>
      <c r="B170" s="8" t="s">
        <v>39</v>
      </c>
      <c r="C170" s="8" t="s">
        <v>222</v>
      </c>
      <c r="D170" s="9" t="str">
        <f>HYPERLINK("https://12go.asia/en/travel/Capital-tuor/Guru-Walking-Tour", "12Go Link")</f>
        <v>12Go Link</v>
      </c>
      <c r="E170" s="8" t="s">
        <v>36</v>
      </c>
    </row>
    <row r="171">
      <c r="A171" s="8" t="s">
        <v>43</v>
      </c>
      <c r="B171" s="8" t="s">
        <v>39</v>
      </c>
      <c r="C171" s="8" t="s">
        <v>223</v>
      </c>
      <c r="D171" s="9" t="str">
        <f>HYPERLINK("https://12go.asia/en/travel/Siem-Reap/Phnom-Penh", "12Go Link")</f>
        <v>12Go Link</v>
      </c>
      <c r="E171" s="8" t="s">
        <v>36</v>
      </c>
    </row>
    <row r="172">
      <c r="A172" s="8" t="s">
        <v>43</v>
      </c>
      <c r="B172" s="8" t="s">
        <v>174</v>
      </c>
      <c r="C172" s="8" t="s">
        <v>224</v>
      </c>
      <c r="D172" s="9" t="str">
        <f>HYPERLINK("https://12go.asia/en/travel/Capital-tuor/Taxi-Service-Pursat", "12Go Link")</f>
        <v>12Go Link</v>
      </c>
      <c r="E172" s="8" t="s">
        <v>199</v>
      </c>
    </row>
    <row r="173">
      <c r="A173" s="8" t="s">
        <v>43</v>
      </c>
      <c r="B173" s="8" t="s">
        <v>121</v>
      </c>
      <c r="C173" s="8" t="s">
        <v>225</v>
      </c>
      <c r="D173" s="9" t="str">
        <f>HYPERLINK("https://12go.asia/en/travel/Capital-tuor/Sihanoukville-Bus-Terminal", "12Go Link")</f>
        <v>12Go Link</v>
      </c>
      <c r="E173" s="8" t="s">
        <v>57</v>
      </c>
    </row>
    <row r="174">
      <c r="A174" s="8" t="s">
        <v>43</v>
      </c>
      <c r="B174" s="8" t="s">
        <v>124</v>
      </c>
      <c r="C174" s="8" t="s">
        <v>226</v>
      </c>
      <c r="D174" s="9" t="str">
        <f>HYPERLINK("https://12go.asia/en/travel/Capital-tuor/Champassak-Terminal-West", "12Go Link")</f>
        <v>12Go Link</v>
      </c>
      <c r="E174" s="8" t="s">
        <v>36</v>
      </c>
    </row>
    <row r="175">
      <c r="A175" s="8" t="s">
        <v>43</v>
      </c>
      <c r="B175" s="8" t="s">
        <v>45</v>
      </c>
      <c r="C175" s="8" t="s">
        <v>227</v>
      </c>
      <c r="D175" s="9" t="str">
        <f>HYPERLINK("https://12go.asia/en/travel/Capital-tuor/Don-Det", "12Go Link")</f>
        <v>12Go Link</v>
      </c>
      <c r="E175" s="8" t="s">
        <v>36</v>
      </c>
    </row>
    <row r="176">
      <c r="A176" s="8" t="s">
        <v>43</v>
      </c>
      <c r="B176" s="8" t="s">
        <v>45</v>
      </c>
      <c r="C176" s="8" t="s">
        <v>228</v>
      </c>
      <c r="D176" s="9" t="str">
        <f>HYPERLINK("https://12go.asia/en/travel/Capital-tuor/Nakasang-Paradise-Travel", "12Go Link")</f>
        <v>12Go Link</v>
      </c>
      <c r="E176" s="8" t="s">
        <v>36</v>
      </c>
    </row>
    <row r="177">
      <c r="A177" s="8" t="s">
        <v>43</v>
      </c>
      <c r="B177" s="8" t="s">
        <v>45</v>
      </c>
      <c r="C177" s="8" t="s">
        <v>229</v>
      </c>
      <c r="D177" s="9" t="str">
        <f>HYPERLINK("https://12go.asia/en/travel/Siem-Reap-Anglo-Bar-and-Restaurant/Mr-Mo-Guesthouse", "12Go Link")</f>
        <v>12Go Link</v>
      </c>
      <c r="E177" s="8" t="s">
        <v>36</v>
      </c>
    </row>
    <row r="178">
      <c r="A178" s="8" t="s">
        <v>43</v>
      </c>
      <c r="B178" s="8" t="s">
        <v>45</v>
      </c>
      <c r="C178" s="8" t="s">
        <v>230</v>
      </c>
      <c r="D178" s="9" t="str">
        <f>HYPERLINK("https://12go.asia/en/travel/Siem-Reap-Namo-Angkor-Travel-9R3X-GPP/Mr-Mo-Guesthouse", "12Go Link")</f>
        <v>12Go Link</v>
      </c>
      <c r="E178" s="8" t="s">
        <v>36</v>
      </c>
    </row>
    <row r="179">
      <c r="A179" s="8" t="s">
        <v>43</v>
      </c>
      <c r="B179" s="8" t="s">
        <v>62</v>
      </c>
      <c r="C179" s="8" t="s">
        <v>231</v>
      </c>
      <c r="D179" s="9" t="str">
        <f>HYPERLINK("https://12go.asia/en/travel/Capital-tuor/Pans-Guesthouse", "12Go Link")</f>
        <v>12Go Link</v>
      </c>
      <c r="E179" s="8" t="s">
        <v>36</v>
      </c>
    </row>
    <row r="180">
      <c r="A180" s="8" t="s">
        <v>43</v>
      </c>
      <c r="B180" s="8" t="s">
        <v>47</v>
      </c>
      <c r="C180" s="8" t="s">
        <v>232</v>
      </c>
      <c r="D180" s="9" t="str">
        <f>HYPERLINK("https://12go.asia/en/travel/Capital-tuor/Pakse-Green-Adventure", "12Go Link")</f>
        <v>12Go Link</v>
      </c>
      <c r="E180" s="8" t="s">
        <v>36</v>
      </c>
    </row>
    <row r="181">
      <c r="A181" s="8" t="s">
        <v>43</v>
      </c>
      <c r="B181" s="8" t="s">
        <v>136</v>
      </c>
      <c r="C181" s="8" t="s">
        <v>233</v>
      </c>
      <c r="D181" s="9" t="str">
        <f>HYPERLINK("https://12go.asia/en/travel/Capital-tuor/Vang-Vieng-Bus-Terminal", "12Go Link")</f>
        <v>12Go Link</v>
      </c>
      <c r="E181" s="8" t="s">
        <v>60</v>
      </c>
    </row>
    <row r="182">
      <c r="A182" s="8" t="s">
        <v>43</v>
      </c>
      <c r="B182" s="8" t="s">
        <v>136</v>
      </c>
      <c r="C182" s="8" t="s">
        <v>234</v>
      </c>
      <c r="D182" s="9" t="str">
        <f>HYPERLINK("https://12go.asia/en/travel/Siem-Reap/VLT-Natural-tours", "12Go Link")</f>
        <v>12Go Link</v>
      </c>
      <c r="E182" s="8" t="s">
        <v>60</v>
      </c>
    </row>
    <row r="183">
      <c r="A183" s="8" t="s">
        <v>43</v>
      </c>
      <c r="B183" s="8" t="s">
        <v>49</v>
      </c>
      <c r="C183" s="8" t="s">
        <v>235</v>
      </c>
      <c r="D183" s="9" t="str">
        <f>HYPERLINK("https://12go.asia/en/travel/Capital-tuor/Vientiane-Southern-Bus-Terminal", "12Go Link")</f>
        <v>12Go Link</v>
      </c>
      <c r="E183" s="8" t="s">
        <v>60</v>
      </c>
    </row>
    <row r="184">
      <c r="A184" s="8" t="s">
        <v>43</v>
      </c>
      <c r="B184" s="8" t="s">
        <v>68</v>
      </c>
      <c r="C184" s="8" t="s">
        <v>236</v>
      </c>
      <c r="D184" s="9" t="str">
        <f>HYPERLINK("https://12go.asia/en/travel/Capital-tuor/Can-Tho-Bus-Station", "12Go Link")</f>
        <v>12Go Link</v>
      </c>
      <c r="E184" s="8" t="s">
        <v>237</v>
      </c>
    </row>
    <row r="185">
      <c r="A185" s="8" t="s">
        <v>43</v>
      </c>
      <c r="B185" s="8" t="s">
        <v>70</v>
      </c>
      <c r="C185" s="8" t="s">
        <v>238</v>
      </c>
      <c r="D185" s="9" t="str">
        <f>HYPERLINK("https://12go.asia/en/travel/Capital-tuor/Ben-xe-Chau-Doc", "12Go Link")</f>
        <v>12Go Link</v>
      </c>
      <c r="E185" s="8" t="s">
        <v>237</v>
      </c>
    </row>
    <row r="186">
      <c r="A186" s="8" t="s">
        <v>43</v>
      </c>
      <c r="B186" s="8" t="s">
        <v>72</v>
      </c>
      <c r="C186" s="8" t="s">
        <v>239</v>
      </c>
      <c r="D186" s="9" t="str">
        <f>HYPERLINK("https://12go.asia/en/travel/Capital-tuor/Ha-Tien-Bus-Station", "12Go Link")</f>
        <v>12Go Link</v>
      </c>
      <c r="E186" s="8" t="s">
        <v>237</v>
      </c>
    </row>
    <row r="187">
      <c r="A187" s="8" t="s">
        <v>43</v>
      </c>
      <c r="B187" s="8" t="s">
        <v>75</v>
      </c>
      <c r="C187" s="8" t="s">
        <v>240</v>
      </c>
      <c r="D187" s="9" t="str">
        <f t="shared" ref="D187:D188" si="14">HYPERLINK("https://12go.asia/en/travel/Capital-tuor/Pham-Ngu-Lao", "12Go Link")</f>
        <v>12Go Link</v>
      </c>
      <c r="E187" s="8" t="s">
        <v>237</v>
      </c>
    </row>
    <row r="188">
      <c r="A188" s="8" t="s">
        <v>43</v>
      </c>
      <c r="B188" s="8" t="s">
        <v>75</v>
      </c>
      <c r="C188" s="8" t="s">
        <v>240</v>
      </c>
      <c r="D188" s="9" t="str">
        <f t="shared" si="14"/>
        <v>12Go Link</v>
      </c>
      <c r="E188" s="8" t="s">
        <v>101</v>
      </c>
    </row>
    <row r="189">
      <c r="A189" s="8" t="s">
        <v>43</v>
      </c>
      <c r="B189" s="8" t="s">
        <v>77</v>
      </c>
      <c r="C189" s="8" t="s">
        <v>241</v>
      </c>
      <c r="D189" s="9" t="str">
        <f>HYPERLINK("https://12go.asia/en/travel/Capital-tuor/Ben-xe-Tien-Giang", "12Go Link")</f>
        <v>12Go Link</v>
      </c>
      <c r="E189" s="8" t="s">
        <v>237</v>
      </c>
    </row>
    <row r="190">
      <c r="A190" s="8" t="s">
        <v>43</v>
      </c>
      <c r="B190" s="8" t="s">
        <v>79</v>
      </c>
      <c r="C190" s="8" t="s">
        <v>242</v>
      </c>
      <c r="D190" s="9" t="str">
        <f>HYPERLINK("https://12go.asia/en/travel/Capital-tuor/Cang-Bai-Vong-Phu-Quoc-Express-Port", "12Go Link")</f>
        <v>12Go Link</v>
      </c>
      <c r="E190" s="8" t="s">
        <v>107</v>
      </c>
    </row>
    <row r="191">
      <c r="A191" s="2" t="s">
        <v>243</v>
      </c>
      <c r="B191" s="2" t="s">
        <v>244</v>
      </c>
      <c r="C191" s="2" t="s">
        <v>245</v>
      </c>
      <c r="D191" s="3" t="str">
        <f>HYPERLINK("https://12go.asia/en/travel/beijing-fengtai/xian-east", "12Go Link")</f>
        <v>12Go Link</v>
      </c>
      <c r="E191" s="2" t="s">
        <v>246</v>
      </c>
    </row>
    <row r="192">
      <c r="A192" s="2" t="s">
        <v>243</v>
      </c>
      <c r="B192" s="2" t="s">
        <v>244</v>
      </c>
      <c r="C192" s="2" t="s">
        <v>247</v>
      </c>
      <c r="D192" s="3" t="str">
        <f>HYPERLINK("https://12go.asia/en/travel/beijing-west/xian-east", "12Go Link")</f>
        <v>12Go Link</v>
      </c>
      <c r="E192" s="2" t="s">
        <v>246</v>
      </c>
    </row>
    <row r="193">
      <c r="A193" s="4" t="s">
        <v>248</v>
      </c>
      <c r="B193" s="4" t="s">
        <v>249</v>
      </c>
      <c r="C193" s="4" t="s">
        <v>250</v>
      </c>
      <c r="D193" s="5" t="str">
        <f>HYPERLINK("https://12go.asia/en/travel/chengdu-east/shanghai-hongqiao", "12Go Link")</f>
        <v>12Go Link</v>
      </c>
      <c r="E193" s="4" t="s">
        <v>246</v>
      </c>
    </row>
    <row r="194">
      <c r="A194" s="2" t="s">
        <v>251</v>
      </c>
      <c r="B194" s="2" t="s">
        <v>252</v>
      </c>
      <c r="C194" s="2" t="s">
        <v>253</v>
      </c>
      <c r="D194" s="3" t="str">
        <f>HYPERLINK("https://12go.asia/en/travel/fenghuang/chongqing", "12Go Link")</f>
        <v>12Go Link</v>
      </c>
      <c r="E194" s="2" t="s">
        <v>246</v>
      </c>
    </row>
    <row r="195">
      <c r="A195" s="2" t="s">
        <v>251</v>
      </c>
      <c r="B195" s="2" t="s">
        <v>252</v>
      </c>
      <c r="C195" s="2" t="s">
        <v>254</v>
      </c>
      <c r="D195" s="3" t="str">
        <f>HYPERLINK("https://12go.asia/en/travel/fenghuanggucheng/chongqing-east", "12Go Link")</f>
        <v>12Go Link</v>
      </c>
      <c r="E195" s="2" t="s">
        <v>246</v>
      </c>
    </row>
    <row r="196">
      <c r="A196" s="4" t="s">
        <v>255</v>
      </c>
      <c r="B196" s="4" t="s">
        <v>256</v>
      </c>
      <c r="C196" s="4" t="s">
        <v>257</v>
      </c>
      <c r="D196" s="5" t="str">
        <f>HYPERLINK("https://12go.asia/en/travel/fuan/xiamen", "12Go Link")</f>
        <v>12Go Link</v>
      </c>
      <c r="E196" s="4" t="s">
        <v>246</v>
      </c>
    </row>
    <row r="197">
      <c r="A197" s="4" t="s">
        <v>255</v>
      </c>
      <c r="B197" s="4" t="s">
        <v>256</v>
      </c>
      <c r="C197" s="4" t="s">
        <v>258</v>
      </c>
      <c r="D197" s="5" t="str">
        <f>HYPERLINK("https://12go.asia/en/travel/fuan/xiamen-north", "12Go Link")</f>
        <v>12Go Link</v>
      </c>
      <c r="E197" s="4" t="s">
        <v>246</v>
      </c>
    </row>
    <row r="198">
      <c r="A198" s="2" t="s">
        <v>259</v>
      </c>
      <c r="B198" s="2" t="s">
        <v>260</v>
      </c>
      <c r="C198" s="2" t="s">
        <v>261</v>
      </c>
      <c r="D198" s="3" t="str">
        <f>HYPERLINK("https://12go.asia/en/travel/guangzhou-south/guangmingcheng", "12Go Link")</f>
        <v>12Go Link</v>
      </c>
      <c r="E198" s="2" t="s">
        <v>246</v>
      </c>
    </row>
    <row r="199">
      <c r="A199" s="4" t="s">
        <v>262</v>
      </c>
      <c r="B199" s="4" t="s">
        <v>263</v>
      </c>
      <c r="C199" s="4" t="s">
        <v>264</v>
      </c>
      <c r="D199" s="5" t="str">
        <f>HYPERLINK("https://12go.asia/en/travel/gubeikou/changping", "12Go Link")</f>
        <v>12Go Link</v>
      </c>
      <c r="E199" s="4" t="s">
        <v>246</v>
      </c>
    </row>
    <row r="200">
      <c r="A200" s="2" t="s">
        <v>265</v>
      </c>
      <c r="B200" s="2" t="s">
        <v>266</v>
      </c>
      <c r="C200" s="2" t="s">
        <v>267</v>
      </c>
      <c r="D200" s="3" t="str">
        <f>HYPERLINK("https://12go.asia/en/travel/guilin-west/xintang", "12Go Link")</f>
        <v>12Go Link</v>
      </c>
      <c r="E200" s="2" t="s">
        <v>246</v>
      </c>
    </row>
    <row r="201">
      <c r="A201" s="2" t="s">
        <v>265</v>
      </c>
      <c r="B201" s="2" t="s">
        <v>266</v>
      </c>
      <c r="C201" s="2" t="s">
        <v>268</v>
      </c>
      <c r="D201" s="3" t="str">
        <f>HYPERLINK("https://12go.asia/en/travel/guilin-west/zengcheng", "12Go Link")</f>
        <v>12Go Link</v>
      </c>
      <c r="E201" s="2" t="s">
        <v>246</v>
      </c>
    </row>
    <row r="202">
      <c r="A202" s="2" t="s">
        <v>265</v>
      </c>
      <c r="B202" s="2" t="s">
        <v>266</v>
      </c>
      <c r="C202" s="2" t="s">
        <v>269</v>
      </c>
      <c r="D202" s="3" t="str">
        <f>HYPERLINK("https://12go.asia/en/travel/guilin/zengcheng", "12Go Link")</f>
        <v>12Go Link</v>
      </c>
      <c r="E202" s="2" t="s">
        <v>246</v>
      </c>
    </row>
    <row r="203">
      <c r="A203" s="4" t="s">
        <v>270</v>
      </c>
      <c r="B203" s="4" t="s">
        <v>271</v>
      </c>
      <c r="C203" s="4" t="s">
        <v>272</v>
      </c>
      <c r="D203" s="5" t="str">
        <f>HYPERLINK("https://12go.asia/en/travel/hong-kong-west-kowloon/shantou-south", "12Go Link")</f>
        <v>12Go Link</v>
      </c>
      <c r="E203" s="4" t="s">
        <v>246</v>
      </c>
    </row>
    <row r="204">
      <c r="A204" s="2" t="s">
        <v>273</v>
      </c>
      <c r="B204" s="2" t="s">
        <v>274</v>
      </c>
      <c r="C204" s="2" t="s">
        <v>275</v>
      </c>
      <c r="D204" s="3" t="str">
        <f>HYPERLINK("https://12go.asia/en/travel/jiuquan-south/turpan-north", "12Go Link")</f>
        <v>12Go Link</v>
      </c>
      <c r="E204" s="2" t="s">
        <v>246</v>
      </c>
    </row>
    <row r="205">
      <c r="A205" s="2" t="s">
        <v>273</v>
      </c>
      <c r="B205" s="2" t="s">
        <v>274</v>
      </c>
      <c r="C205" s="2" t="s">
        <v>276</v>
      </c>
      <c r="D205" s="3" t="str">
        <f>HYPERLINK("https://12go.asia/en/travel/jiuquan/turpan", "12Go Link")</f>
        <v>12Go Link</v>
      </c>
      <c r="E205" s="2" t="s">
        <v>246</v>
      </c>
    </row>
    <row r="206">
      <c r="A206" s="2" t="s">
        <v>273</v>
      </c>
      <c r="B206" s="2" t="s">
        <v>274</v>
      </c>
      <c r="C206" s="2" t="s">
        <v>277</v>
      </c>
      <c r="D206" s="3" t="str">
        <f>HYPERLINK("https://12go.asia/en/travel/jiuquan/turpan-north", "12Go Link")</f>
        <v>12Go Link</v>
      </c>
      <c r="E206" s="2" t="s">
        <v>246</v>
      </c>
    </row>
    <row r="207">
      <c r="A207" s="4" t="s">
        <v>278</v>
      </c>
      <c r="B207" s="4" t="s">
        <v>279</v>
      </c>
      <c r="C207" s="4" t="s">
        <v>280</v>
      </c>
      <c r="D207" s="5" t="str">
        <f>HYPERLINK("https://12go.asia/en/travel/panyu/zhuhai", "12Go Link")</f>
        <v>12Go Link</v>
      </c>
      <c r="E207" s="4" t="s">
        <v>246</v>
      </c>
    </row>
    <row r="208">
      <c r="A208" s="2" t="s">
        <v>281</v>
      </c>
      <c r="B208" s="2" t="s">
        <v>248</v>
      </c>
      <c r="C208" s="2" t="s">
        <v>282</v>
      </c>
      <c r="D208" s="3" t="str">
        <f>HYPERLINK("https://12go.asia/en/travel/qingzhoushi-north/chengdu-east", "12Go Link")</f>
        <v>12Go Link</v>
      </c>
      <c r="E208" s="2" t="s">
        <v>246</v>
      </c>
    </row>
    <row r="209">
      <c r="A209" s="4" t="s">
        <v>283</v>
      </c>
      <c r="B209" s="4" t="s">
        <v>252</v>
      </c>
      <c r="C209" s="4" t="s">
        <v>284</v>
      </c>
      <c r="D209" s="5" t="str">
        <f>HYPERLINK("https://12go.asia/en/travel/futian-shenzhen/chongqing-west", "12Go Link")</f>
        <v>12Go Link</v>
      </c>
      <c r="E209" s="4" t="s">
        <v>246</v>
      </c>
    </row>
    <row r="210">
      <c r="A210" s="6" t="s">
        <v>285</v>
      </c>
      <c r="B210" s="6" t="s">
        <v>286</v>
      </c>
      <c r="C210" s="6" t="s">
        <v>287</v>
      </c>
      <c r="D210" s="7" t="str">
        <f t="shared" ref="D210:D211" si="15">HYPERLINK("https://12go.asia/en/travel/Athens/Kalabaka", "12Go Link")</f>
        <v>12Go Link</v>
      </c>
      <c r="E210" s="6" t="s">
        <v>288</v>
      </c>
    </row>
    <row r="211">
      <c r="A211" s="6" t="s">
        <v>285</v>
      </c>
      <c r="B211" s="6" t="s">
        <v>286</v>
      </c>
      <c r="C211" s="6" t="s">
        <v>287</v>
      </c>
      <c r="D211" s="7" t="str">
        <f t="shared" si="15"/>
        <v>12Go Link</v>
      </c>
      <c r="E211" s="6" t="s">
        <v>289</v>
      </c>
    </row>
    <row r="212">
      <c r="A212" s="6" t="s">
        <v>285</v>
      </c>
      <c r="B212" s="6" t="s">
        <v>286</v>
      </c>
      <c r="C212" s="6" t="s">
        <v>290</v>
      </c>
      <c r="D212" s="7" t="str">
        <f t="shared" ref="D212:D213" si="16">HYPERLINK("https://12go.asia/en/travel/Athens/Kalambaka", "12Go Link")</f>
        <v>12Go Link</v>
      </c>
      <c r="E212" s="6" t="s">
        <v>288</v>
      </c>
    </row>
    <row r="213">
      <c r="A213" s="6" t="s">
        <v>285</v>
      </c>
      <c r="B213" s="6" t="s">
        <v>286</v>
      </c>
      <c r="C213" s="6" t="s">
        <v>290</v>
      </c>
      <c r="D213" s="7" t="str">
        <f t="shared" si="16"/>
        <v>12Go Link</v>
      </c>
      <c r="E213" s="6" t="s">
        <v>289</v>
      </c>
    </row>
    <row r="214">
      <c r="A214" s="4" t="s">
        <v>291</v>
      </c>
      <c r="B214" s="4" t="s">
        <v>292</v>
      </c>
      <c r="C214" s="4" t="s">
        <v>293</v>
      </c>
      <c r="D214" s="5" t="str">
        <f>HYPERLINK("https://12go.asia/en/travel/Budapest-Hotel-Transfer/Vienna-Hotel-Transfer", "12Go Link")</f>
        <v>12Go Link</v>
      </c>
      <c r="E214" s="4" t="s">
        <v>294</v>
      </c>
    </row>
    <row r="215">
      <c r="A215" s="4" t="s">
        <v>291</v>
      </c>
      <c r="B215" s="4" t="s">
        <v>295</v>
      </c>
      <c r="C215" s="4" t="s">
        <v>296</v>
      </c>
      <c r="D215" s="5" t="str">
        <f>HYPERLINK("https://12go.asia/en/travel/Budapest-Hotel-Transfer/Zagreb-Hotel-Transfer", "12Go Link")</f>
        <v>12Go Link</v>
      </c>
      <c r="E215" s="4" t="s">
        <v>294</v>
      </c>
    </row>
    <row r="216">
      <c r="A216" s="4" t="s">
        <v>291</v>
      </c>
      <c r="B216" s="4" t="s">
        <v>297</v>
      </c>
      <c r="C216" s="4" t="s">
        <v>298</v>
      </c>
      <c r="D216" s="5" t="str">
        <f>HYPERLINK("https://12go.asia/en/travel/Budapest-Hotel-Transfer/Prague-Hotel-Transfer", "12Go Link")</f>
        <v>12Go Link</v>
      </c>
      <c r="E216" s="4" t="s">
        <v>294</v>
      </c>
    </row>
    <row r="217">
      <c r="A217" s="4" t="s">
        <v>291</v>
      </c>
      <c r="B217" s="4" t="s">
        <v>299</v>
      </c>
      <c r="C217" s="4" t="s">
        <v>300</v>
      </c>
      <c r="D217" s="5" t="str">
        <f>HYPERLINK("https://12go.asia/en/travel/Budapest-Buda-Side/Budapest-Airport", "12Go Link")</f>
        <v>12Go Link</v>
      </c>
      <c r="E217" s="4" t="s">
        <v>294</v>
      </c>
    </row>
    <row r="218">
      <c r="A218" s="4" t="s">
        <v>291</v>
      </c>
      <c r="B218" s="4" t="s">
        <v>299</v>
      </c>
      <c r="C218" s="4" t="s">
        <v>301</v>
      </c>
      <c r="D218" s="5" t="str">
        <f>HYPERLINK("https://12go.asia/en/travel/Budapest-Pest-Side/Budapest-Airport", "12Go Link")</f>
        <v>12Go Link</v>
      </c>
      <c r="E218" s="4" t="s">
        <v>294</v>
      </c>
    </row>
    <row r="219">
      <c r="A219" s="4" t="s">
        <v>291</v>
      </c>
      <c r="B219" s="4" t="s">
        <v>302</v>
      </c>
      <c r="C219" s="4" t="s">
        <v>303</v>
      </c>
      <c r="D219" s="5" t="str">
        <f>HYPERLINK("https://12go.asia/en/travel/Budapest-Hotel-Transfer/Ljubljana-Hotel-Transfer", "12Go Link")</f>
        <v>12Go Link</v>
      </c>
      <c r="E219" s="4" t="s">
        <v>294</v>
      </c>
    </row>
    <row r="220">
      <c r="A220" s="2" t="s">
        <v>299</v>
      </c>
      <c r="B220" s="2" t="s">
        <v>291</v>
      </c>
      <c r="C220" s="2" t="s">
        <v>304</v>
      </c>
      <c r="D220" s="3" t="str">
        <f>HYPERLINK("https://12go.asia/en/travel/Budapest-Airport/Budapest-Buda-Side", "12Go Link")</f>
        <v>12Go Link</v>
      </c>
      <c r="E220" s="2" t="s">
        <v>294</v>
      </c>
    </row>
    <row r="221">
      <c r="A221" s="2" t="s">
        <v>299</v>
      </c>
      <c r="B221" s="2" t="s">
        <v>291</v>
      </c>
      <c r="C221" s="2" t="s">
        <v>305</v>
      </c>
      <c r="D221" s="3" t="str">
        <f>HYPERLINK("https://12go.asia/en/travel/Budapest-Airport/Budapest-Pest-Side", "12Go Link")</f>
        <v>12Go Link</v>
      </c>
      <c r="E221" s="2" t="s">
        <v>294</v>
      </c>
    </row>
    <row r="222">
      <c r="A222" s="8" t="s">
        <v>306</v>
      </c>
      <c r="B222" s="8" t="s">
        <v>307</v>
      </c>
      <c r="C222" s="8" t="s">
        <v>308</v>
      </c>
      <c r="D222" s="9" t="str">
        <f>HYPERLINK("https://12go.asia/en/travel/bandra-terminus/vatva", "12Go Link")</f>
        <v>12Go Link</v>
      </c>
      <c r="E222" s="8" t="s">
        <v>246</v>
      </c>
    </row>
    <row r="223">
      <c r="A223" s="6" t="s">
        <v>309</v>
      </c>
      <c r="B223" s="6" t="s">
        <v>310</v>
      </c>
      <c r="C223" s="6" t="s">
        <v>311</v>
      </c>
      <c r="D223" s="7" t="str">
        <f>HYPERLINK("https://12go.asia/en/travel/coimbatore/karunagappally", "12Go Link")</f>
        <v>12Go Link</v>
      </c>
      <c r="E223" s="6" t="s">
        <v>8</v>
      </c>
    </row>
    <row r="224">
      <c r="A224" s="8" t="s">
        <v>312</v>
      </c>
      <c r="B224" s="8" t="s">
        <v>313</v>
      </c>
      <c r="C224" s="8" t="s">
        <v>314</v>
      </c>
      <c r="D224" s="9" t="str">
        <f>HYPERLINK("https://12go.asia/en/travel/delhi-cantt/dahar-ka-balaji", "12Go Link")</f>
        <v>12Go Link</v>
      </c>
      <c r="E224" s="8" t="s">
        <v>246</v>
      </c>
    </row>
    <row r="225">
      <c r="A225" s="8" t="s">
        <v>312</v>
      </c>
      <c r="B225" s="8" t="s">
        <v>315</v>
      </c>
      <c r="C225" s="8" t="s">
        <v>316</v>
      </c>
      <c r="D225" s="9" t="str">
        <f>HYPERLINK("https://12go.asia/en/travel/delhi/vasai-virar", "12Go Link")</f>
        <v>12Go Link</v>
      </c>
      <c r="E225" s="8" t="s">
        <v>246</v>
      </c>
    </row>
    <row r="226">
      <c r="A226" s="6" t="s">
        <v>317</v>
      </c>
      <c r="B226" s="6" t="s">
        <v>318</v>
      </c>
      <c r="C226" s="6" t="s">
        <v>319</v>
      </c>
      <c r="D226" s="7" t="str">
        <f>HYPERLINK("https://12go.asia/en/travel/gandhi-puram/alappuzha", "12Go Link")</f>
        <v>12Go Link</v>
      </c>
      <c r="E226" s="6" t="s">
        <v>246</v>
      </c>
    </row>
    <row r="227">
      <c r="A227" s="6" t="s">
        <v>317</v>
      </c>
      <c r="B227" s="6" t="s">
        <v>320</v>
      </c>
      <c r="C227" s="6" t="s">
        <v>321</v>
      </c>
      <c r="D227" s="7" t="str">
        <f>HYPERLINK("https://12go.asia/en/travel/gandhi-puram/anjuna", "12Go Link")</f>
        <v>12Go Link</v>
      </c>
      <c r="E227" s="6" t="s">
        <v>246</v>
      </c>
    </row>
    <row r="228">
      <c r="A228" s="6" t="s">
        <v>317</v>
      </c>
      <c r="B228" s="6" t="s">
        <v>312</v>
      </c>
      <c r="C228" s="6" t="s">
        <v>322</v>
      </c>
      <c r="D228" s="7" t="str">
        <f>HYPERLINK("https://12go.asia/en/travel/gandhi-puram/delhi", "12Go Link")</f>
        <v>12Go Link</v>
      </c>
      <c r="E228" s="6" t="s">
        <v>246</v>
      </c>
    </row>
    <row r="229">
      <c r="A229" s="6" t="s">
        <v>317</v>
      </c>
      <c r="B229" s="6" t="s">
        <v>323</v>
      </c>
      <c r="C229" s="6" t="s">
        <v>324</v>
      </c>
      <c r="D229" s="7" t="str">
        <f>HYPERLINK("https://12go.asia/en/travel/gandhi-puram/hyderabad", "12Go Link")</f>
        <v>12Go Link</v>
      </c>
      <c r="E229" s="6" t="s">
        <v>8</v>
      </c>
    </row>
    <row r="230">
      <c r="A230" s="6" t="s">
        <v>317</v>
      </c>
      <c r="B230" s="6" t="s">
        <v>325</v>
      </c>
      <c r="C230" s="6" t="s">
        <v>326</v>
      </c>
      <c r="D230" s="7" t="str">
        <f>HYPERLINK("https://12go.asia/en/travel/gandhi-puram/kalyan", "12Go Link")</f>
        <v>12Go Link</v>
      </c>
      <c r="E230" s="6" t="s">
        <v>246</v>
      </c>
    </row>
    <row r="231">
      <c r="A231" s="6" t="s">
        <v>317</v>
      </c>
      <c r="B231" s="6" t="s">
        <v>327</v>
      </c>
      <c r="C231" s="6" t="s">
        <v>328</v>
      </c>
      <c r="D231" s="7" t="str">
        <f>HYPERLINK("https://12go.asia/en/travel/gandhi-puram/kanyakumari", "12Go Link")</f>
        <v>12Go Link</v>
      </c>
      <c r="E231" s="6" t="s">
        <v>246</v>
      </c>
    </row>
    <row r="232">
      <c r="A232" s="6" t="s">
        <v>317</v>
      </c>
      <c r="B232" s="6" t="s">
        <v>310</v>
      </c>
      <c r="C232" s="6" t="s">
        <v>329</v>
      </c>
      <c r="D232" s="7" t="str">
        <f t="shared" ref="D232:D233" si="17">HYPERLINK("https://12go.asia/en/travel/gandhi-puram/karunagapalli", "12Go Link")</f>
        <v>12Go Link</v>
      </c>
      <c r="E232" s="6" t="s">
        <v>8</v>
      </c>
    </row>
    <row r="233">
      <c r="A233" s="6" t="s">
        <v>317</v>
      </c>
      <c r="B233" s="6" t="s">
        <v>310</v>
      </c>
      <c r="C233" s="6" t="s">
        <v>329</v>
      </c>
      <c r="D233" s="7" t="str">
        <f t="shared" si="17"/>
        <v>12Go Link</v>
      </c>
      <c r="E233" s="6" t="s">
        <v>246</v>
      </c>
    </row>
    <row r="234">
      <c r="A234" s="6" t="s">
        <v>317</v>
      </c>
      <c r="B234" s="6" t="s">
        <v>330</v>
      </c>
      <c r="C234" s="6" t="s">
        <v>331</v>
      </c>
      <c r="D234" s="7" t="str">
        <f>HYPERLINK("https://12go.asia/en/travel/gandhi-puram/kovilpatti", "12Go Link")</f>
        <v>12Go Link</v>
      </c>
      <c r="E234" s="6" t="s">
        <v>246</v>
      </c>
    </row>
    <row r="235">
      <c r="A235" s="6" t="s">
        <v>317</v>
      </c>
      <c r="B235" s="6" t="s">
        <v>332</v>
      </c>
      <c r="C235" s="6" t="s">
        <v>333</v>
      </c>
      <c r="D235" s="7" t="str">
        <f>HYPERLINK("https://12go.asia/en/travel/gandhi-puram/kozhikode", "12Go Link")</f>
        <v>12Go Link</v>
      </c>
      <c r="E235" s="6" t="s">
        <v>246</v>
      </c>
    </row>
    <row r="236">
      <c r="A236" s="6" t="s">
        <v>317</v>
      </c>
      <c r="B236" s="6" t="s">
        <v>334</v>
      </c>
      <c r="C236" s="6" t="s">
        <v>335</v>
      </c>
      <c r="D236" s="7" t="str">
        <f>HYPERLINK("https://12go.asia/en/travel/gandhi-puram/maharashtra", "12Go Link")</f>
        <v>12Go Link</v>
      </c>
      <c r="E236" s="6" t="s">
        <v>246</v>
      </c>
    </row>
    <row r="237">
      <c r="A237" s="6" t="s">
        <v>317</v>
      </c>
      <c r="B237" s="6" t="s">
        <v>336</v>
      </c>
      <c r="C237" s="6" t="s">
        <v>337</v>
      </c>
      <c r="D237" s="7" t="str">
        <f>HYPERLINK("https://12go.asia/en/travel/gandhi-puram/margao", "12Go Link")</f>
        <v>12Go Link</v>
      </c>
      <c r="E237" s="6" t="s">
        <v>246</v>
      </c>
    </row>
    <row r="238">
      <c r="A238" s="6" t="s">
        <v>317</v>
      </c>
      <c r="B238" s="6" t="s">
        <v>338</v>
      </c>
      <c r="C238" s="6" t="s">
        <v>339</v>
      </c>
      <c r="D238" s="7" t="str">
        <f>HYPERLINK("https://12go.asia/en/travel/gandhi-puram/mavelikara", "12Go Link")</f>
        <v>12Go Link</v>
      </c>
      <c r="E238" s="6" t="s">
        <v>246</v>
      </c>
    </row>
    <row r="239">
      <c r="A239" s="6" t="s">
        <v>317</v>
      </c>
      <c r="B239" s="6" t="s">
        <v>340</v>
      </c>
      <c r="C239" s="6" t="s">
        <v>341</v>
      </c>
      <c r="D239" s="7" t="str">
        <f>HYPERLINK("https://12go.asia/en/travel/gandhi-puram/mayiladuthurai", "12Go Link")</f>
        <v>12Go Link</v>
      </c>
      <c r="E239" s="6" t="s">
        <v>246</v>
      </c>
    </row>
    <row r="240">
      <c r="A240" s="6" t="s">
        <v>317</v>
      </c>
      <c r="B240" s="6" t="s">
        <v>342</v>
      </c>
      <c r="C240" s="6" t="s">
        <v>343</v>
      </c>
      <c r="D240" s="7" t="str">
        <f>HYPERLINK("https://12go.asia/en/travel/gandhi-puram/metupalaiyam", "12Go Link")</f>
        <v>12Go Link</v>
      </c>
      <c r="E240" s="6" t="s">
        <v>246</v>
      </c>
    </row>
    <row r="241">
      <c r="A241" s="6" t="s">
        <v>317</v>
      </c>
      <c r="B241" s="6" t="s">
        <v>344</v>
      </c>
      <c r="C241" s="6" t="s">
        <v>345</v>
      </c>
      <c r="D241" s="7" t="str">
        <f>HYPERLINK("https://12go.asia/en/travel/gandhi-puram/mumbai", "12Go Link")</f>
        <v>12Go Link</v>
      </c>
      <c r="E241" s="6" t="s">
        <v>246</v>
      </c>
    </row>
    <row r="242">
      <c r="A242" s="6" t="s">
        <v>317</v>
      </c>
      <c r="B242" s="6" t="s">
        <v>346</v>
      </c>
      <c r="C242" s="6" t="s">
        <v>347</v>
      </c>
      <c r="D242" s="7" t="str">
        <f>HYPERLINK("https://12go.asia/en/travel/gandhi-puram/nagercoil", "12Go Link")</f>
        <v>12Go Link</v>
      </c>
      <c r="E242" s="6" t="s">
        <v>246</v>
      </c>
    </row>
    <row r="243">
      <c r="A243" s="6" t="s">
        <v>317</v>
      </c>
      <c r="B243" s="6" t="s">
        <v>348</v>
      </c>
      <c r="C243" s="6" t="s">
        <v>349</v>
      </c>
      <c r="D243" s="7" t="str">
        <f>HYPERLINK("https://12go.asia/en/travel/gandhi-puram/new-delhi", "12Go Link")</f>
        <v>12Go Link</v>
      </c>
      <c r="E243" s="6" t="s">
        <v>246</v>
      </c>
    </row>
    <row r="244">
      <c r="A244" s="6" t="s">
        <v>317</v>
      </c>
      <c r="B244" s="6" t="s">
        <v>350</v>
      </c>
      <c r="C244" s="6" t="s">
        <v>351</v>
      </c>
      <c r="D244" s="7" t="str">
        <f>HYPERLINK("https://12go.asia/en/travel/gandhi-puram/north-goa", "12Go Link")</f>
        <v>12Go Link</v>
      </c>
      <c r="E244" s="6" t="s">
        <v>246</v>
      </c>
    </row>
    <row r="245">
      <c r="A245" s="6" t="s">
        <v>317</v>
      </c>
      <c r="B245" s="6" t="s">
        <v>352</v>
      </c>
      <c r="C245" s="6" t="s">
        <v>353</v>
      </c>
      <c r="D245" s="7" t="str">
        <f>HYPERLINK("https://12go.asia/en/travel/gandhi-puram/renigunta", "12Go Link")</f>
        <v>12Go Link</v>
      </c>
      <c r="E245" s="6" t="s">
        <v>246</v>
      </c>
    </row>
    <row r="246">
      <c r="A246" s="6" t="s">
        <v>317</v>
      </c>
      <c r="B246" s="6" t="s">
        <v>354</v>
      </c>
      <c r="C246" s="6" t="s">
        <v>355</v>
      </c>
      <c r="D246" s="7" t="str">
        <f>HYPERLINK("https://12go.asia/en/travel/gandhi-puram/telangana", "12Go Link")</f>
        <v>12Go Link</v>
      </c>
      <c r="E246" s="6" t="s">
        <v>8</v>
      </c>
    </row>
    <row r="247">
      <c r="A247" s="6" t="s">
        <v>317</v>
      </c>
      <c r="B247" s="6" t="s">
        <v>356</v>
      </c>
      <c r="C247" s="6" t="s">
        <v>357</v>
      </c>
      <c r="D247" s="7" t="str">
        <f>HYPERLINK("https://12go.asia/en/travel/gandhi-puram/thiruvananthapuram", "12Go Link")</f>
        <v>12Go Link</v>
      </c>
      <c r="E247" s="6" t="s">
        <v>8</v>
      </c>
    </row>
    <row r="248">
      <c r="A248" s="6" t="s">
        <v>317</v>
      </c>
      <c r="B248" s="6" t="s">
        <v>358</v>
      </c>
      <c r="C248" s="6" t="s">
        <v>359</v>
      </c>
      <c r="D248" s="7" t="str">
        <f>HYPERLINK("https://12go.asia/en/travel/gandhi-puram/thrissur", "12Go Link")</f>
        <v>12Go Link</v>
      </c>
      <c r="E248" s="6" t="s">
        <v>246</v>
      </c>
    </row>
    <row r="249">
      <c r="A249" s="6" t="s">
        <v>317</v>
      </c>
      <c r="B249" s="6" t="s">
        <v>360</v>
      </c>
      <c r="C249" s="6" t="s">
        <v>361</v>
      </c>
      <c r="D249" s="7" t="str">
        <f>HYPERLINK("https://12go.asia/en/travel/gandhi-puram/tirupati", "12Go Link")</f>
        <v>12Go Link</v>
      </c>
      <c r="E249" s="6" t="s">
        <v>8</v>
      </c>
    </row>
    <row r="250">
      <c r="A250" s="6" t="s">
        <v>317</v>
      </c>
      <c r="B250" s="6" t="s">
        <v>362</v>
      </c>
      <c r="C250" s="6" t="s">
        <v>363</v>
      </c>
      <c r="D250" s="7" t="str">
        <f t="shared" ref="D250:D251" si="18">HYPERLINK("https://12go.asia/en/travel/gandhi-puram/trivandrum", "12Go Link")</f>
        <v>12Go Link</v>
      </c>
      <c r="E250" s="6" t="s">
        <v>246</v>
      </c>
    </row>
    <row r="251">
      <c r="A251" s="6" t="s">
        <v>317</v>
      </c>
      <c r="B251" s="6" t="s">
        <v>362</v>
      </c>
      <c r="C251" s="6" t="s">
        <v>363</v>
      </c>
      <c r="D251" s="7" t="str">
        <f t="shared" si="18"/>
        <v>12Go Link</v>
      </c>
      <c r="E251" s="6" t="s">
        <v>8</v>
      </c>
    </row>
    <row r="252">
      <c r="A252" s="6" t="s">
        <v>317</v>
      </c>
      <c r="B252" s="6" t="s">
        <v>364</v>
      </c>
      <c r="C252" s="6" t="s">
        <v>365</v>
      </c>
      <c r="D252" s="7" t="str">
        <f>HYPERLINK("https://12go.asia/en/travel/gandhi-puram/varkala", "12Go Link")</f>
        <v>12Go Link</v>
      </c>
      <c r="E252" s="6" t="s">
        <v>246</v>
      </c>
    </row>
    <row r="253">
      <c r="A253" s="6" t="s">
        <v>317</v>
      </c>
      <c r="B253" s="6" t="s">
        <v>315</v>
      </c>
      <c r="C253" s="6" t="s">
        <v>366</v>
      </c>
      <c r="D253" s="7" t="str">
        <f>HYPERLINK("https://12go.asia/en/travel/gandhi-puram/vasai-virar", "12Go Link")</f>
        <v>12Go Link</v>
      </c>
      <c r="E253" s="6" t="s">
        <v>246</v>
      </c>
    </row>
    <row r="254">
      <c r="A254" s="6" t="s">
        <v>317</v>
      </c>
      <c r="B254" s="6" t="s">
        <v>367</v>
      </c>
      <c r="C254" s="6" t="s">
        <v>368</v>
      </c>
      <c r="D254" s="7" t="str">
        <f>HYPERLINK("https://12go.asia/en/travel/gandhi-puram/yelhanka", "12Go Link")</f>
        <v>12Go Link</v>
      </c>
      <c r="E254" s="6" t="s">
        <v>246</v>
      </c>
    </row>
    <row r="255">
      <c r="A255" s="8" t="s">
        <v>325</v>
      </c>
      <c r="B255" s="8" t="s">
        <v>369</v>
      </c>
      <c r="C255" s="8" t="s">
        <v>370</v>
      </c>
      <c r="D255" s="9" t="str">
        <f>HYPERLINK("https://12go.asia/en/travel/kalyan-jn/rourkela", "12Go Link")</f>
        <v>12Go Link</v>
      </c>
      <c r="E255" s="8" t="s">
        <v>246</v>
      </c>
    </row>
    <row r="256">
      <c r="A256" s="8" t="s">
        <v>325</v>
      </c>
      <c r="B256" s="8" t="s">
        <v>369</v>
      </c>
      <c r="C256" s="8" t="s">
        <v>371</v>
      </c>
      <c r="D256" s="9" t="str">
        <f>HYPERLINK("https://12go.asia/en/travel/kalyan/rourkela", "12Go Link")</f>
        <v>12Go Link</v>
      </c>
      <c r="E256" s="8" t="s">
        <v>246</v>
      </c>
    </row>
    <row r="257">
      <c r="A257" s="6" t="s">
        <v>372</v>
      </c>
      <c r="B257" s="6" t="s">
        <v>373</v>
      </c>
      <c r="C257" s="6" t="s">
        <v>374</v>
      </c>
      <c r="D257" s="7" t="str">
        <f>HYPERLINK("https://12go.asia/en/travel/kochi-india/cheruvathur", "12Go Link")</f>
        <v>12Go Link</v>
      </c>
      <c r="E257" s="6" t="s">
        <v>8</v>
      </c>
    </row>
    <row r="258">
      <c r="A258" s="6" t="s">
        <v>372</v>
      </c>
      <c r="B258" s="6" t="s">
        <v>315</v>
      </c>
      <c r="C258" s="6" t="s">
        <v>375</v>
      </c>
      <c r="D258" s="7" t="str">
        <f>HYPERLINK("https://12go.asia/en/travel/kochi-india/vasai-virar", "12Go Link")</f>
        <v>12Go Link</v>
      </c>
      <c r="E258" s="6" t="s">
        <v>246</v>
      </c>
    </row>
    <row r="259">
      <c r="A259" s="8" t="s">
        <v>376</v>
      </c>
      <c r="B259" s="8" t="s">
        <v>377</v>
      </c>
      <c r="C259" s="8" t="s">
        <v>378</v>
      </c>
      <c r="D259" s="9" t="str">
        <f>HYPERLINK("https://12go.asia/en/travel/mahesana-junction/gorakhpur", "12Go Link")</f>
        <v>12Go Link</v>
      </c>
      <c r="E259" s="8" t="s">
        <v>246</v>
      </c>
    </row>
    <row r="260">
      <c r="A260" s="6" t="s">
        <v>379</v>
      </c>
      <c r="B260" s="6" t="s">
        <v>380</v>
      </c>
      <c r="C260" s="6" t="s">
        <v>381</v>
      </c>
      <c r="D260" s="7" t="str">
        <f>HYPERLINK("https://12go.asia/en/travel/prayagraj-junction/sarnath", "12Go Link")</f>
        <v>12Go Link</v>
      </c>
      <c r="E260" s="6" t="s">
        <v>246</v>
      </c>
    </row>
    <row r="261">
      <c r="A261" s="6" t="s">
        <v>379</v>
      </c>
      <c r="B261" s="6" t="s">
        <v>380</v>
      </c>
      <c r="C261" s="6" t="s">
        <v>382</v>
      </c>
      <c r="D261" s="7" t="str">
        <f>HYPERLINK("https://12go.asia/en/travel/prayagraj/sarnath", "12Go Link")</f>
        <v>12Go Link</v>
      </c>
      <c r="E261" s="6" t="s">
        <v>246</v>
      </c>
    </row>
    <row r="262">
      <c r="A262" s="8" t="s">
        <v>383</v>
      </c>
      <c r="B262" s="8" t="s">
        <v>346</v>
      </c>
      <c r="C262" s="8" t="s">
        <v>384</v>
      </c>
      <c r="D262" s="9" t="str">
        <f>HYPERLINK("https://12go.asia/en/travel/tambaram/nagercoil-town", "12Go Link")</f>
        <v>12Go Link</v>
      </c>
      <c r="E262" s="8" t="s">
        <v>246</v>
      </c>
    </row>
    <row r="263">
      <c r="A263" s="6" t="s">
        <v>385</v>
      </c>
      <c r="B263" s="6" t="s">
        <v>386</v>
      </c>
      <c r="C263" s="6" t="s">
        <v>387</v>
      </c>
      <c r="D263" s="7" t="str">
        <f>HYPERLINK("https://12go.asia/en/travel/vadakara/mookambika-road-byndoor", "12Go Link")</f>
        <v>12Go Link</v>
      </c>
      <c r="E263" s="6" t="s">
        <v>246</v>
      </c>
    </row>
    <row r="264">
      <c r="A264" s="6" t="s">
        <v>385</v>
      </c>
      <c r="B264" s="6" t="s">
        <v>386</v>
      </c>
      <c r="C264" s="6" t="s">
        <v>388</v>
      </c>
      <c r="D264" s="7" t="str">
        <f>HYPERLINK("https://12go.asia/en/travel/vatakara/baindur", "12Go Link")</f>
        <v>12Go Link</v>
      </c>
      <c r="E264" s="6" t="s">
        <v>246</v>
      </c>
    </row>
    <row r="265">
      <c r="A265" s="8" t="s">
        <v>389</v>
      </c>
      <c r="B265" s="8" t="s">
        <v>312</v>
      </c>
      <c r="C265" s="8" t="s">
        <v>390</v>
      </c>
      <c r="D265" s="9" t="str">
        <f>HYPERLINK("https://12go.asia/en/travel/veerbhadra/delhi", "12Go Link")</f>
        <v>12Go Link</v>
      </c>
      <c r="E265" s="8" t="s">
        <v>246</v>
      </c>
    </row>
    <row r="266">
      <c r="A266" s="2" t="s">
        <v>391</v>
      </c>
      <c r="B266" s="2" t="s">
        <v>392</v>
      </c>
      <c r="C266" s="2" t="s">
        <v>393</v>
      </c>
      <c r="D266" s="3" t="str">
        <f>HYPERLINK("https://12go.asia/en/travel/Indomaret-Brawijaya/Ramayana-Store-Bungurasih", "12Go Link")</f>
        <v>12Go Link</v>
      </c>
      <c r="E266" s="2" t="s">
        <v>394</v>
      </c>
    </row>
    <row r="267">
      <c r="A267" s="2" t="s">
        <v>391</v>
      </c>
      <c r="B267" s="2" t="s">
        <v>392</v>
      </c>
      <c r="C267" s="2" t="s">
        <v>395</v>
      </c>
      <c r="D267" s="3" t="str">
        <f>HYPERLINK("https://12go.asia/en/travel/Indomaret-Brawijaya/Transmart-Rungkut-Surabaya", "12Go Link")</f>
        <v>12Go Link</v>
      </c>
      <c r="E267" s="2" t="s">
        <v>394</v>
      </c>
    </row>
    <row r="268">
      <c r="A268" s="2" t="s">
        <v>391</v>
      </c>
      <c r="B268" s="2" t="s">
        <v>392</v>
      </c>
      <c r="C268" s="2" t="s">
        <v>396</v>
      </c>
      <c r="D268" s="3" t="str">
        <f>HYPERLINK("https://12go.asia/en/travel/Indomaret-Diponegoro-Rogojampi/Ramayana-Store-Bungurasih", "12Go Link")</f>
        <v>12Go Link</v>
      </c>
      <c r="E268" s="2" t="s">
        <v>394</v>
      </c>
    </row>
    <row r="269">
      <c r="A269" s="2" t="s">
        <v>391</v>
      </c>
      <c r="B269" s="2" t="s">
        <v>392</v>
      </c>
      <c r="C269" s="2" t="s">
        <v>397</v>
      </c>
      <c r="D269" s="3" t="str">
        <f>HYPERLINK("https://12go.asia/en/travel/Indomaret-Diponegoro-Rogojampi/Transmart-Rungkut-Surabaya", "12Go Link")</f>
        <v>12Go Link</v>
      </c>
      <c r="E269" s="2" t="s">
        <v>394</v>
      </c>
    </row>
    <row r="270">
      <c r="A270" s="2" t="s">
        <v>391</v>
      </c>
      <c r="B270" s="2" t="s">
        <v>392</v>
      </c>
      <c r="C270" s="2" t="s">
        <v>398</v>
      </c>
      <c r="D270" s="3" t="str">
        <f>HYPERLINK("https://12go.asia/en/travel/Indomaret-Ketapang/Ramayana-Store-Bungurasih", "12Go Link")</f>
        <v>12Go Link</v>
      </c>
      <c r="E270" s="2" t="s">
        <v>394</v>
      </c>
    </row>
    <row r="271">
      <c r="A271" s="2" t="s">
        <v>391</v>
      </c>
      <c r="B271" s="2" t="s">
        <v>392</v>
      </c>
      <c r="C271" s="2" t="s">
        <v>399</v>
      </c>
      <c r="D271" s="3" t="str">
        <f>HYPERLINK("https://12go.asia/en/travel/Indomaret-Ketapang/Transmart-Rungkut-Surabaya", "12Go Link")</f>
        <v>12Go Link</v>
      </c>
      <c r="E271" s="2" t="s">
        <v>394</v>
      </c>
    </row>
    <row r="272">
      <c r="A272" s="2" t="s">
        <v>391</v>
      </c>
      <c r="B272" s="2" t="s">
        <v>392</v>
      </c>
      <c r="C272" s="2" t="s">
        <v>400</v>
      </c>
      <c r="D272" s="3" t="str">
        <f>HYPERLINK("https://12go.asia/en/travel/McDonalds-Banyuwangi/Ramayana-Store-Bungurasih", "12Go Link")</f>
        <v>12Go Link</v>
      </c>
      <c r="E272" s="2" t="s">
        <v>394</v>
      </c>
    </row>
    <row r="273">
      <c r="A273" s="2" t="s">
        <v>391</v>
      </c>
      <c r="B273" s="2" t="s">
        <v>392</v>
      </c>
      <c r="C273" s="2" t="s">
        <v>401</v>
      </c>
      <c r="D273" s="3" t="str">
        <f>HYPERLINK("https://12go.asia/en/travel/McDonalds-Banyuwangi/Transmart-Rungkut-Surabaya", "12Go Link")</f>
        <v>12Go Link</v>
      </c>
      <c r="E273" s="2" t="s">
        <v>394</v>
      </c>
    </row>
    <row r="274">
      <c r="A274" s="2" t="s">
        <v>391</v>
      </c>
      <c r="B274" s="2" t="s">
        <v>402</v>
      </c>
      <c r="C274" s="2" t="s">
        <v>403</v>
      </c>
      <c r="D274" s="3" t="str">
        <f>HYPERLINK("https://12go.asia/en/travel/Indomaret-Brawijaya/Stasiun-Surabaya-Gubeng", "12Go Link")</f>
        <v>12Go Link</v>
      </c>
      <c r="E274" s="2" t="s">
        <v>394</v>
      </c>
    </row>
    <row r="275">
      <c r="A275" s="2" t="s">
        <v>391</v>
      </c>
      <c r="B275" s="2" t="s">
        <v>402</v>
      </c>
      <c r="C275" s="2" t="s">
        <v>404</v>
      </c>
      <c r="D275" s="3" t="str">
        <f>HYPERLINK("https://12go.asia/en/travel/Indomaret-Diponegoro-Rogojampi/Stasiun-Surabaya-Gubeng", "12Go Link")</f>
        <v>12Go Link</v>
      </c>
      <c r="E275" s="2" t="s">
        <v>394</v>
      </c>
    </row>
    <row r="276">
      <c r="A276" s="2" t="s">
        <v>391</v>
      </c>
      <c r="B276" s="2" t="s">
        <v>402</v>
      </c>
      <c r="C276" s="2" t="s">
        <v>405</v>
      </c>
      <c r="D276" s="3" t="str">
        <f>HYPERLINK("https://12go.asia/en/travel/Indomaret-Ketapang/Stasiun-Surabaya-Gubeng", "12Go Link")</f>
        <v>12Go Link</v>
      </c>
      <c r="E276" s="2" t="s">
        <v>394</v>
      </c>
    </row>
    <row r="277">
      <c r="A277" s="2" t="s">
        <v>391</v>
      </c>
      <c r="B277" s="2" t="s">
        <v>402</v>
      </c>
      <c r="C277" s="2" t="s">
        <v>406</v>
      </c>
      <c r="D277" s="3" t="str">
        <f>HYPERLINK("https://12go.asia/en/travel/McDonalds-Banyuwangi/Stasiun-Surabaya-Gubeng", "12Go Link")</f>
        <v>12Go Link</v>
      </c>
      <c r="E277" s="2" t="s">
        <v>394</v>
      </c>
    </row>
    <row r="278">
      <c r="A278" s="2" t="s">
        <v>391</v>
      </c>
      <c r="B278" s="2" t="s">
        <v>407</v>
      </c>
      <c r="C278" s="2" t="s">
        <v>408</v>
      </c>
      <c r="D278" s="3" t="str">
        <f>HYPERLINK("https://12go.asia/en/travel/Indomaret-Brawijaya/Alfamart-Raden-Intan-Malang", "12Go Link")</f>
        <v>12Go Link</v>
      </c>
      <c r="E278" s="2" t="s">
        <v>394</v>
      </c>
    </row>
    <row r="279">
      <c r="A279" s="2" t="s">
        <v>391</v>
      </c>
      <c r="B279" s="2" t="s">
        <v>407</v>
      </c>
      <c r="C279" s="2" t="s">
        <v>409</v>
      </c>
      <c r="D279" s="3" t="str">
        <f>HYPERLINK("https://12go.asia/en/travel/Indomaret-Brawijaya/Malang-Town-Square", "12Go Link")</f>
        <v>12Go Link</v>
      </c>
      <c r="E279" s="2" t="s">
        <v>394</v>
      </c>
    </row>
    <row r="280">
      <c r="A280" s="2" t="s">
        <v>391</v>
      </c>
      <c r="B280" s="2" t="s">
        <v>407</v>
      </c>
      <c r="C280" s="2" t="s">
        <v>410</v>
      </c>
      <c r="D280" s="3" t="str">
        <f>HYPERLINK("https://12go.asia/en/travel/Indomaret-Brawijaya/Ramayana-Kota-Malang", "12Go Link")</f>
        <v>12Go Link</v>
      </c>
      <c r="E280" s="2" t="s">
        <v>394</v>
      </c>
    </row>
    <row r="281">
      <c r="A281" s="2" t="s">
        <v>391</v>
      </c>
      <c r="B281" s="2" t="s">
        <v>407</v>
      </c>
      <c r="C281" s="2" t="s">
        <v>411</v>
      </c>
      <c r="D281" s="3" t="str">
        <f>HYPERLINK("https://12go.asia/en/travel/Indomaret-Brawijaya/Stasiun-Malang", "12Go Link")</f>
        <v>12Go Link</v>
      </c>
      <c r="E281" s="2" t="s">
        <v>394</v>
      </c>
    </row>
    <row r="282">
      <c r="A282" s="2" t="s">
        <v>391</v>
      </c>
      <c r="B282" s="2" t="s">
        <v>407</v>
      </c>
      <c r="C282" s="2" t="s">
        <v>412</v>
      </c>
      <c r="D282" s="3" t="str">
        <f>HYPERLINK("https://12go.asia/en/travel/Indomaret-Diponegoro-Rogojampi/Alfamart-Raden-Intan-Malang", "12Go Link")</f>
        <v>12Go Link</v>
      </c>
      <c r="E282" s="2" t="s">
        <v>394</v>
      </c>
    </row>
    <row r="283">
      <c r="A283" s="2" t="s">
        <v>391</v>
      </c>
      <c r="B283" s="2" t="s">
        <v>407</v>
      </c>
      <c r="C283" s="2" t="s">
        <v>413</v>
      </c>
      <c r="D283" s="3" t="str">
        <f>HYPERLINK("https://12go.asia/en/travel/Indomaret-Diponegoro-Rogojampi/Malang-Town-Square", "12Go Link")</f>
        <v>12Go Link</v>
      </c>
      <c r="E283" s="2" t="s">
        <v>394</v>
      </c>
    </row>
    <row r="284">
      <c r="A284" s="2" t="s">
        <v>391</v>
      </c>
      <c r="B284" s="2" t="s">
        <v>407</v>
      </c>
      <c r="C284" s="2" t="s">
        <v>414</v>
      </c>
      <c r="D284" s="3" t="str">
        <f>HYPERLINK("https://12go.asia/en/travel/Indomaret-Diponegoro-Rogojampi/Ramayana-Kota-Malang", "12Go Link")</f>
        <v>12Go Link</v>
      </c>
      <c r="E284" s="2" t="s">
        <v>394</v>
      </c>
    </row>
    <row r="285">
      <c r="A285" s="2" t="s">
        <v>391</v>
      </c>
      <c r="B285" s="2" t="s">
        <v>407</v>
      </c>
      <c r="C285" s="2" t="s">
        <v>415</v>
      </c>
      <c r="D285" s="3" t="str">
        <f>HYPERLINK("https://12go.asia/en/travel/Indomaret-Diponegoro-Rogojampi/Stasiun-Malang", "12Go Link")</f>
        <v>12Go Link</v>
      </c>
      <c r="E285" s="2" t="s">
        <v>394</v>
      </c>
    </row>
    <row r="286">
      <c r="A286" s="2" t="s">
        <v>391</v>
      </c>
      <c r="B286" s="2" t="s">
        <v>407</v>
      </c>
      <c r="C286" s="2" t="s">
        <v>416</v>
      </c>
      <c r="D286" s="3" t="str">
        <f>HYPERLINK("https://12go.asia/en/travel/Indomaret-Ketapang/Alfamart-Raden-Intan-Malang", "12Go Link")</f>
        <v>12Go Link</v>
      </c>
      <c r="E286" s="2" t="s">
        <v>394</v>
      </c>
    </row>
    <row r="287">
      <c r="A287" s="2" t="s">
        <v>391</v>
      </c>
      <c r="B287" s="2" t="s">
        <v>407</v>
      </c>
      <c r="C287" s="2" t="s">
        <v>417</v>
      </c>
      <c r="D287" s="3" t="str">
        <f>HYPERLINK("https://12go.asia/en/travel/Indomaret-Ketapang/Malang-Town-Square", "12Go Link")</f>
        <v>12Go Link</v>
      </c>
      <c r="E287" s="2" t="s">
        <v>394</v>
      </c>
    </row>
    <row r="288">
      <c r="A288" s="2" t="s">
        <v>391</v>
      </c>
      <c r="B288" s="2" t="s">
        <v>407</v>
      </c>
      <c r="C288" s="2" t="s">
        <v>418</v>
      </c>
      <c r="D288" s="3" t="str">
        <f>HYPERLINK("https://12go.asia/en/travel/Indomaret-Ketapang/Ramayana-Kota-Malang", "12Go Link")</f>
        <v>12Go Link</v>
      </c>
      <c r="E288" s="2" t="s">
        <v>394</v>
      </c>
    </row>
    <row r="289">
      <c r="A289" s="2" t="s">
        <v>391</v>
      </c>
      <c r="B289" s="2" t="s">
        <v>407</v>
      </c>
      <c r="C289" s="2" t="s">
        <v>419</v>
      </c>
      <c r="D289" s="3" t="str">
        <f>HYPERLINK("https://12go.asia/en/travel/Indomaret-Ketapang/Stasiun-Malang", "12Go Link")</f>
        <v>12Go Link</v>
      </c>
      <c r="E289" s="2" t="s">
        <v>394</v>
      </c>
    </row>
    <row r="290">
      <c r="A290" s="2" t="s">
        <v>391</v>
      </c>
      <c r="B290" s="2" t="s">
        <v>407</v>
      </c>
      <c r="C290" s="2" t="s">
        <v>420</v>
      </c>
      <c r="D290" s="3" t="str">
        <f>HYPERLINK("https://12go.asia/en/travel/McDonalds-Banyuwangi/Alfamart-Raden-Intan-Malang", "12Go Link")</f>
        <v>12Go Link</v>
      </c>
      <c r="E290" s="2" t="s">
        <v>394</v>
      </c>
    </row>
    <row r="291">
      <c r="A291" s="2" t="s">
        <v>391</v>
      </c>
      <c r="B291" s="2" t="s">
        <v>407</v>
      </c>
      <c r="C291" s="2" t="s">
        <v>421</v>
      </c>
      <c r="D291" s="3" t="str">
        <f>HYPERLINK("https://12go.asia/en/travel/McDonalds-Banyuwangi/Malang-Town-Square", "12Go Link")</f>
        <v>12Go Link</v>
      </c>
      <c r="E291" s="2" t="s">
        <v>394</v>
      </c>
    </row>
    <row r="292">
      <c r="A292" s="2" t="s">
        <v>391</v>
      </c>
      <c r="B292" s="2" t="s">
        <v>407</v>
      </c>
      <c r="C292" s="2" t="s">
        <v>422</v>
      </c>
      <c r="D292" s="3" t="str">
        <f>HYPERLINK("https://12go.asia/en/travel/McDonalds-Banyuwangi/Ramayana-Kota-Malang", "12Go Link")</f>
        <v>12Go Link</v>
      </c>
      <c r="E292" s="2" t="s">
        <v>394</v>
      </c>
    </row>
    <row r="293">
      <c r="A293" s="2" t="s">
        <v>391</v>
      </c>
      <c r="B293" s="2" t="s">
        <v>407</v>
      </c>
      <c r="C293" s="2" t="s">
        <v>423</v>
      </c>
      <c r="D293" s="3" t="str">
        <f>HYPERLINK("https://12go.asia/en/travel/McDonalds-Banyuwangi/Stasiun-Malang", "12Go Link")</f>
        <v>12Go Link</v>
      </c>
      <c r="E293" s="2" t="s">
        <v>394</v>
      </c>
    </row>
    <row r="294">
      <c r="A294" s="4" t="s">
        <v>392</v>
      </c>
      <c r="B294" s="4" t="s">
        <v>391</v>
      </c>
      <c r="C294" s="4" t="s">
        <v>424</v>
      </c>
      <c r="D294" s="5" t="str">
        <f>HYPERLINK("https://12go.asia/en/travel/Bandara-Juanda/Indomaret-Brawijaya", "12Go Link")</f>
        <v>12Go Link</v>
      </c>
      <c r="E294" s="4" t="s">
        <v>394</v>
      </c>
    </row>
    <row r="295">
      <c r="A295" s="4" t="s">
        <v>392</v>
      </c>
      <c r="B295" s="4" t="s">
        <v>391</v>
      </c>
      <c r="C295" s="4" t="s">
        <v>425</v>
      </c>
      <c r="D295" s="5" t="str">
        <f>HYPERLINK("https://12go.asia/en/travel/Bandara-Juanda/Indomaret-Ketapang", "12Go Link")</f>
        <v>12Go Link</v>
      </c>
      <c r="E295" s="4" t="s">
        <v>394</v>
      </c>
    </row>
    <row r="296">
      <c r="A296" s="4" t="s">
        <v>392</v>
      </c>
      <c r="B296" s="4" t="s">
        <v>391</v>
      </c>
      <c r="C296" s="4" t="s">
        <v>426</v>
      </c>
      <c r="D296" s="5" t="str">
        <f>HYPERLINK("https://12go.asia/en/travel/Bandara-Juanda/McDonalds-Banyuwangi", "12Go Link")</f>
        <v>12Go Link</v>
      </c>
      <c r="E296" s="4" t="s">
        <v>394</v>
      </c>
    </row>
    <row r="297">
      <c r="A297" s="4" t="s">
        <v>392</v>
      </c>
      <c r="B297" s="4" t="s">
        <v>391</v>
      </c>
      <c r="C297" s="4" t="s">
        <v>427</v>
      </c>
      <c r="D297" s="5" t="str">
        <f>HYPERLINK("https://12go.asia/en/travel/Ramayana-Store-Bungurasih/Indomaret-Brawijaya", "12Go Link")</f>
        <v>12Go Link</v>
      </c>
      <c r="E297" s="4" t="s">
        <v>394</v>
      </c>
    </row>
    <row r="298">
      <c r="A298" s="4" t="s">
        <v>392</v>
      </c>
      <c r="B298" s="4" t="s">
        <v>391</v>
      </c>
      <c r="C298" s="4" t="s">
        <v>428</v>
      </c>
      <c r="D298" s="5" t="str">
        <f>HYPERLINK("https://12go.asia/en/travel/Ramayana-Store-Bungurasih/Indomaret-Ketapang", "12Go Link")</f>
        <v>12Go Link</v>
      </c>
      <c r="E298" s="4" t="s">
        <v>394</v>
      </c>
    </row>
    <row r="299">
      <c r="A299" s="4" t="s">
        <v>392</v>
      </c>
      <c r="B299" s="4" t="s">
        <v>391</v>
      </c>
      <c r="C299" s="4" t="s">
        <v>429</v>
      </c>
      <c r="D299" s="5" t="str">
        <f>HYPERLINK("https://12go.asia/en/travel/Ramayana-Store-Bungurasih/McDonalds-Banyuwangi", "12Go Link")</f>
        <v>12Go Link</v>
      </c>
      <c r="E299" s="4" t="s">
        <v>394</v>
      </c>
    </row>
    <row r="300">
      <c r="A300" s="4" t="s">
        <v>392</v>
      </c>
      <c r="B300" s="4" t="s">
        <v>430</v>
      </c>
      <c r="C300" s="4" t="s">
        <v>431</v>
      </c>
      <c r="D300" s="5" t="str">
        <f>HYPERLINK("https://12go.asia/en/travel/Bandara-Juanda/Indomaret-Banyuwangi", "12Go Link")</f>
        <v>12Go Link</v>
      </c>
      <c r="E300" s="4" t="s">
        <v>394</v>
      </c>
    </row>
    <row r="301">
      <c r="A301" s="4" t="s">
        <v>392</v>
      </c>
      <c r="B301" s="4" t="s">
        <v>430</v>
      </c>
      <c r="C301" s="4" t="s">
        <v>432</v>
      </c>
      <c r="D301" s="5" t="str">
        <f>HYPERLINK("https://12go.asia/en/travel/Bandara-Juanda/Indomaret-Srono-1", "12Go Link")</f>
        <v>12Go Link</v>
      </c>
      <c r="E301" s="4" t="s">
        <v>394</v>
      </c>
    </row>
    <row r="302">
      <c r="A302" s="4" t="s">
        <v>392</v>
      </c>
      <c r="B302" s="4" t="s">
        <v>430</v>
      </c>
      <c r="C302" s="4" t="s">
        <v>433</v>
      </c>
      <c r="D302" s="5" t="str">
        <f>HYPERLINK("https://12go.asia/en/travel/Bandara-Juanda/RTH-Maron-Genteng", "12Go Link")</f>
        <v>12Go Link</v>
      </c>
      <c r="E302" s="4" t="s">
        <v>394</v>
      </c>
    </row>
    <row r="303">
      <c r="A303" s="4" t="s">
        <v>392</v>
      </c>
      <c r="B303" s="4" t="s">
        <v>430</v>
      </c>
      <c r="C303" s="4" t="s">
        <v>434</v>
      </c>
      <c r="D303" s="5" t="str">
        <f>HYPERLINK("https://12go.asia/en/travel/Ramayana-Store-Bungurasih/Indomaret-Banyuwangi", "12Go Link")</f>
        <v>12Go Link</v>
      </c>
      <c r="E303" s="4" t="s">
        <v>394</v>
      </c>
    </row>
    <row r="304">
      <c r="A304" s="4" t="s">
        <v>392</v>
      </c>
      <c r="B304" s="4" t="s">
        <v>430</v>
      </c>
      <c r="C304" s="4" t="s">
        <v>435</v>
      </c>
      <c r="D304" s="5" t="str">
        <f>HYPERLINK("https://12go.asia/en/travel/Ramayana-Store-Bungurasih/Indomaret-Srono-1", "12Go Link")</f>
        <v>12Go Link</v>
      </c>
      <c r="E304" s="4" t="s">
        <v>394</v>
      </c>
    </row>
    <row r="305">
      <c r="A305" s="4" t="s">
        <v>392</v>
      </c>
      <c r="B305" s="4" t="s">
        <v>430</v>
      </c>
      <c r="C305" s="4" t="s">
        <v>436</v>
      </c>
      <c r="D305" s="5" t="str">
        <f>HYPERLINK("https://12go.asia/en/travel/Ramayana-Store-Bungurasih/RTH-Maron-Genteng", "12Go Link")</f>
        <v>12Go Link</v>
      </c>
      <c r="E305" s="4" t="s">
        <v>394</v>
      </c>
    </row>
    <row r="306">
      <c r="A306" s="2" t="s">
        <v>437</v>
      </c>
      <c r="B306" s="2" t="s">
        <v>438</v>
      </c>
      <c r="C306" s="2" t="s">
        <v>439</v>
      </c>
      <c r="D306" s="3" t="str">
        <f>HYPERLINK("https://12go.asia/en/travel/Terminal-Ubung/Terminal-Bus-Pelabuhan-Gilimanuk", "12Go Link")</f>
        <v>12Go Link</v>
      </c>
      <c r="E306" s="2" t="s">
        <v>199</v>
      </c>
    </row>
    <row r="307">
      <c r="A307" s="4" t="s">
        <v>402</v>
      </c>
      <c r="B307" s="4" t="s">
        <v>391</v>
      </c>
      <c r="C307" s="4" t="s">
        <v>440</v>
      </c>
      <c r="D307" s="5" t="str">
        <f>HYPERLINK("https://12go.asia/en/travel/Stasiun-Surabaya-Gubeng/Indomaret-Brawijaya", "12Go Link")</f>
        <v>12Go Link</v>
      </c>
      <c r="E307" s="4" t="s">
        <v>394</v>
      </c>
    </row>
    <row r="308">
      <c r="A308" s="4" t="s">
        <v>402</v>
      </c>
      <c r="B308" s="4" t="s">
        <v>391</v>
      </c>
      <c r="C308" s="4" t="s">
        <v>441</v>
      </c>
      <c r="D308" s="5" t="str">
        <f>HYPERLINK("https://12go.asia/en/travel/Stasiun-Surabaya-Gubeng/Indomaret-Ketapang", "12Go Link")</f>
        <v>12Go Link</v>
      </c>
      <c r="E308" s="4" t="s">
        <v>394</v>
      </c>
    </row>
    <row r="309">
      <c r="A309" s="4" t="s">
        <v>402</v>
      </c>
      <c r="B309" s="4" t="s">
        <v>391</v>
      </c>
      <c r="C309" s="4" t="s">
        <v>442</v>
      </c>
      <c r="D309" s="5" t="str">
        <f>HYPERLINK("https://12go.asia/en/travel/Stasiun-Surabaya-Gubeng/McDonalds-Banyuwangi", "12Go Link")</f>
        <v>12Go Link</v>
      </c>
      <c r="E309" s="4" t="s">
        <v>394</v>
      </c>
    </row>
    <row r="310">
      <c r="A310" s="4" t="s">
        <v>402</v>
      </c>
      <c r="B310" s="4" t="s">
        <v>430</v>
      </c>
      <c r="C310" s="4" t="s">
        <v>443</v>
      </c>
      <c r="D310" s="5" t="str">
        <f>HYPERLINK("https://12go.asia/en/travel/Stasiun-Surabaya-Gubeng/Indomaret-Banyuwangi", "12Go Link")</f>
        <v>12Go Link</v>
      </c>
      <c r="E310" s="4" t="s">
        <v>394</v>
      </c>
    </row>
    <row r="311">
      <c r="A311" s="4" t="s">
        <v>402</v>
      </c>
      <c r="B311" s="4" t="s">
        <v>430</v>
      </c>
      <c r="C311" s="4" t="s">
        <v>444</v>
      </c>
      <c r="D311" s="5" t="str">
        <f>HYPERLINK("https://12go.asia/en/travel/Stasiun-Surabaya-Gubeng/Indomaret-Srono-1", "12Go Link")</f>
        <v>12Go Link</v>
      </c>
      <c r="E311" s="4" t="s">
        <v>394</v>
      </c>
    </row>
    <row r="312">
      <c r="A312" s="4" t="s">
        <v>402</v>
      </c>
      <c r="B312" s="4" t="s">
        <v>430</v>
      </c>
      <c r="C312" s="4" t="s">
        <v>445</v>
      </c>
      <c r="D312" s="5" t="str">
        <f>HYPERLINK("https://12go.asia/en/travel/Stasiun-Surabaya-Gubeng/RTH-Maron-Genteng", "12Go Link")</f>
        <v>12Go Link</v>
      </c>
      <c r="E312" s="4" t="s">
        <v>394</v>
      </c>
    </row>
    <row r="313">
      <c r="A313" s="2" t="s">
        <v>430</v>
      </c>
      <c r="B313" s="2" t="s">
        <v>392</v>
      </c>
      <c r="C313" s="2" t="s">
        <v>446</v>
      </c>
      <c r="D313" s="3" t="str">
        <f>HYPERLINK("https://12go.asia/en/travel/Indomaret-Banyuwangi/Ramayana-Store-Bungurasih", "12Go Link")</f>
        <v>12Go Link</v>
      </c>
      <c r="E313" s="2" t="s">
        <v>394</v>
      </c>
    </row>
    <row r="314">
      <c r="A314" s="2" t="s">
        <v>430</v>
      </c>
      <c r="B314" s="2" t="s">
        <v>392</v>
      </c>
      <c r="C314" s="2" t="s">
        <v>447</v>
      </c>
      <c r="D314" s="3" t="str">
        <f>HYPERLINK("https://12go.asia/en/travel/Indomaret-Banyuwangi/Transmart-Rungkut-Surabaya", "12Go Link")</f>
        <v>12Go Link</v>
      </c>
      <c r="E314" s="2" t="s">
        <v>394</v>
      </c>
    </row>
    <row r="315">
      <c r="A315" s="2" t="s">
        <v>430</v>
      </c>
      <c r="B315" s="2" t="s">
        <v>392</v>
      </c>
      <c r="C315" s="2" t="s">
        <v>448</v>
      </c>
      <c r="D315" s="3" t="str">
        <f>HYPERLINK("https://12go.asia/en/travel/Indomaret-Srono-1/Ramayana-Store-Bungurasih", "12Go Link")</f>
        <v>12Go Link</v>
      </c>
      <c r="E315" s="2" t="s">
        <v>394</v>
      </c>
    </row>
    <row r="316">
      <c r="A316" s="2" t="s">
        <v>430</v>
      </c>
      <c r="B316" s="2" t="s">
        <v>392</v>
      </c>
      <c r="C316" s="2" t="s">
        <v>449</v>
      </c>
      <c r="D316" s="3" t="str">
        <f>HYPERLINK("https://12go.asia/en/travel/Indomaret-Srono-1/Transmart-Rungkut-Surabaya", "12Go Link")</f>
        <v>12Go Link</v>
      </c>
      <c r="E316" s="2" t="s">
        <v>394</v>
      </c>
    </row>
    <row r="317">
      <c r="A317" s="2" t="s">
        <v>430</v>
      </c>
      <c r="B317" s="2" t="s">
        <v>392</v>
      </c>
      <c r="C317" s="2" t="s">
        <v>450</v>
      </c>
      <c r="D317" s="3" t="str">
        <f>HYPERLINK("https://12go.asia/en/travel/RTH-Maron-Genteng/Ramayana-Store-Bungurasih", "12Go Link")</f>
        <v>12Go Link</v>
      </c>
      <c r="E317" s="2" t="s">
        <v>394</v>
      </c>
    </row>
    <row r="318">
      <c r="A318" s="2" t="s">
        <v>430</v>
      </c>
      <c r="B318" s="2" t="s">
        <v>392</v>
      </c>
      <c r="C318" s="2" t="s">
        <v>451</v>
      </c>
      <c r="D318" s="3" t="str">
        <f>HYPERLINK("https://12go.asia/en/travel/RTH-Maron-Genteng/Transmart-Rungkut-Surabaya", "12Go Link")</f>
        <v>12Go Link</v>
      </c>
      <c r="E318" s="2" t="s">
        <v>394</v>
      </c>
    </row>
    <row r="319">
      <c r="A319" s="2" t="s">
        <v>430</v>
      </c>
      <c r="B319" s="2" t="s">
        <v>402</v>
      </c>
      <c r="C319" s="2" t="s">
        <v>452</v>
      </c>
      <c r="D319" s="3" t="str">
        <f>HYPERLINK("https://12go.asia/en/travel/Indomaret-Banyuwangi/Stasiun-Surabaya-Gubeng", "12Go Link")</f>
        <v>12Go Link</v>
      </c>
      <c r="E319" s="2" t="s">
        <v>394</v>
      </c>
    </row>
    <row r="320">
      <c r="A320" s="2" t="s">
        <v>430</v>
      </c>
      <c r="B320" s="2" t="s">
        <v>402</v>
      </c>
      <c r="C320" s="2" t="s">
        <v>453</v>
      </c>
      <c r="D320" s="3" t="str">
        <f>HYPERLINK("https://12go.asia/en/travel/Indomaret-Srono-1/Stasiun-Surabaya-Gubeng", "12Go Link")</f>
        <v>12Go Link</v>
      </c>
      <c r="E320" s="2" t="s">
        <v>394</v>
      </c>
    </row>
    <row r="321">
      <c r="A321" s="2" t="s">
        <v>430</v>
      </c>
      <c r="B321" s="2" t="s">
        <v>402</v>
      </c>
      <c r="C321" s="2" t="s">
        <v>454</v>
      </c>
      <c r="D321" s="3" t="str">
        <f>HYPERLINK("https://12go.asia/en/travel/RTH-Maron-Genteng/Stasiun-Surabaya-Gubeng", "12Go Link")</f>
        <v>12Go Link</v>
      </c>
      <c r="E321" s="2" t="s">
        <v>394</v>
      </c>
    </row>
    <row r="322">
      <c r="A322" s="2" t="s">
        <v>430</v>
      </c>
      <c r="B322" s="2" t="s">
        <v>407</v>
      </c>
      <c r="C322" s="2" t="s">
        <v>455</v>
      </c>
      <c r="D322" s="3" t="str">
        <f>HYPERLINK("https://12go.asia/en/travel/Indomaret-Banyuwangi/Alfamart-Raden-Intan-Malang", "12Go Link")</f>
        <v>12Go Link</v>
      </c>
      <c r="E322" s="2" t="s">
        <v>394</v>
      </c>
    </row>
    <row r="323">
      <c r="A323" s="2" t="s">
        <v>430</v>
      </c>
      <c r="B323" s="2" t="s">
        <v>407</v>
      </c>
      <c r="C323" s="2" t="s">
        <v>456</v>
      </c>
      <c r="D323" s="3" t="str">
        <f>HYPERLINK("https://12go.asia/en/travel/Indomaret-Banyuwangi/Malang-Town-Square", "12Go Link")</f>
        <v>12Go Link</v>
      </c>
      <c r="E323" s="2" t="s">
        <v>394</v>
      </c>
    </row>
    <row r="324">
      <c r="A324" s="2" t="s">
        <v>430</v>
      </c>
      <c r="B324" s="2" t="s">
        <v>407</v>
      </c>
      <c r="C324" s="2" t="s">
        <v>457</v>
      </c>
      <c r="D324" s="3" t="str">
        <f>HYPERLINK("https://12go.asia/en/travel/Indomaret-Banyuwangi/Ramayana-Kota-Malang", "12Go Link")</f>
        <v>12Go Link</v>
      </c>
      <c r="E324" s="2" t="s">
        <v>394</v>
      </c>
    </row>
    <row r="325">
      <c r="A325" s="2" t="s">
        <v>430</v>
      </c>
      <c r="B325" s="2" t="s">
        <v>407</v>
      </c>
      <c r="C325" s="2" t="s">
        <v>458</v>
      </c>
      <c r="D325" s="3" t="str">
        <f>HYPERLINK("https://12go.asia/en/travel/Indomaret-Banyuwangi/Stasiun-Malang", "12Go Link")</f>
        <v>12Go Link</v>
      </c>
      <c r="E325" s="2" t="s">
        <v>394</v>
      </c>
    </row>
    <row r="326">
      <c r="A326" s="2" t="s">
        <v>430</v>
      </c>
      <c r="B326" s="2" t="s">
        <v>407</v>
      </c>
      <c r="C326" s="2" t="s">
        <v>459</v>
      </c>
      <c r="D326" s="3" t="str">
        <f>HYPERLINK("https://12go.asia/en/travel/Indomaret-Srono-1/Alfamart-Raden-Intan-Malang", "12Go Link")</f>
        <v>12Go Link</v>
      </c>
      <c r="E326" s="2" t="s">
        <v>394</v>
      </c>
    </row>
    <row r="327">
      <c r="A327" s="2" t="s">
        <v>430</v>
      </c>
      <c r="B327" s="2" t="s">
        <v>407</v>
      </c>
      <c r="C327" s="2" t="s">
        <v>460</v>
      </c>
      <c r="D327" s="3" t="str">
        <f>HYPERLINK("https://12go.asia/en/travel/Indomaret-Srono-1/Malang-Town-Square", "12Go Link")</f>
        <v>12Go Link</v>
      </c>
      <c r="E327" s="2" t="s">
        <v>394</v>
      </c>
    </row>
    <row r="328">
      <c r="A328" s="2" t="s">
        <v>430</v>
      </c>
      <c r="B328" s="2" t="s">
        <v>407</v>
      </c>
      <c r="C328" s="2" t="s">
        <v>461</v>
      </c>
      <c r="D328" s="3" t="str">
        <f>HYPERLINK("https://12go.asia/en/travel/Indomaret-Srono-1/Ramayana-Kota-Malang", "12Go Link")</f>
        <v>12Go Link</v>
      </c>
      <c r="E328" s="2" t="s">
        <v>394</v>
      </c>
    </row>
    <row r="329">
      <c r="A329" s="2" t="s">
        <v>430</v>
      </c>
      <c r="B329" s="2" t="s">
        <v>407</v>
      </c>
      <c r="C329" s="2" t="s">
        <v>462</v>
      </c>
      <c r="D329" s="3" t="str">
        <f>HYPERLINK("https://12go.asia/en/travel/Indomaret-Srono-1/Stasiun-Malang", "12Go Link")</f>
        <v>12Go Link</v>
      </c>
      <c r="E329" s="2" t="s">
        <v>394</v>
      </c>
    </row>
    <row r="330">
      <c r="A330" s="2" t="s">
        <v>430</v>
      </c>
      <c r="B330" s="2" t="s">
        <v>407</v>
      </c>
      <c r="C330" s="2" t="s">
        <v>463</v>
      </c>
      <c r="D330" s="3" t="str">
        <f>HYPERLINK("https://12go.asia/en/travel/RTH-Maron-Genteng/Alfamart-Raden-Intan-Malang", "12Go Link")</f>
        <v>12Go Link</v>
      </c>
      <c r="E330" s="2" t="s">
        <v>394</v>
      </c>
    </row>
    <row r="331">
      <c r="A331" s="2" t="s">
        <v>430</v>
      </c>
      <c r="B331" s="2" t="s">
        <v>407</v>
      </c>
      <c r="C331" s="2" t="s">
        <v>464</v>
      </c>
      <c r="D331" s="3" t="str">
        <f>HYPERLINK("https://12go.asia/en/travel/RTH-Maron-Genteng/Malang-Town-Square", "12Go Link")</f>
        <v>12Go Link</v>
      </c>
      <c r="E331" s="2" t="s">
        <v>394</v>
      </c>
    </row>
    <row r="332">
      <c r="A332" s="2" t="s">
        <v>430</v>
      </c>
      <c r="B332" s="2" t="s">
        <v>407</v>
      </c>
      <c r="C332" s="2" t="s">
        <v>465</v>
      </c>
      <c r="D332" s="3" t="str">
        <f>HYPERLINK("https://12go.asia/en/travel/RTH-Maron-Genteng/Ramayana-Kota-Malang", "12Go Link")</f>
        <v>12Go Link</v>
      </c>
      <c r="E332" s="2" t="s">
        <v>394</v>
      </c>
    </row>
    <row r="333">
      <c r="A333" s="2" t="s">
        <v>430</v>
      </c>
      <c r="B333" s="2" t="s">
        <v>407</v>
      </c>
      <c r="C333" s="2" t="s">
        <v>466</v>
      </c>
      <c r="D333" s="3" t="str">
        <f>HYPERLINK("https://12go.asia/en/travel/RTH-Maron-Genteng/Stasiun-Malang", "12Go Link")</f>
        <v>12Go Link</v>
      </c>
      <c r="E333" s="2" t="s">
        <v>394</v>
      </c>
    </row>
    <row r="334">
      <c r="A334" s="4" t="s">
        <v>438</v>
      </c>
      <c r="B334" s="4" t="s">
        <v>437</v>
      </c>
      <c r="C334" s="4" t="s">
        <v>467</v>
      </c>
      <c r="D334" s="5" t="str">
        <f>HYPERLINK("https://12go.asia/en/travel/Terminal-Bus-Pelabuhan-Gilimanuk/Terminal-Ubung", "12Go Link")</f>
        <v>12Go Link</v>
      </c>
      <c r="E334" s="4" t="s">
        <v>199</v>
      </c>
    </row>
    <row r="335">
      <c r="A335" s="4" t="s">
        <v>438</v>
      </c>
      <c r="B335" s="4" t="s">
        <v>468</v>
      </c>
      <c r="C335" s="4" t="s">
        <v>469</v>
      </c>
      <c r="D335" s="5" t="str">
        <f>HYPERLINK("https://12go.asia/en/travel/Terminal-Bus-Pelabuhan-Gilimanuk/Terminal-Mengwi", "12Go Link")</f>
        <v>12Go Link</v>
      </c>
      <c r="E335" s="4" t="s">
        <v>199</v>
      </c>
    </row>
    <row r="336">
      <c r="A336" s="2" t="s">
        <v>407</v>
      </c>
      <c r="B336" s="2" t="s">
        <v>391</v>
      </c>
      <c r="C336" s="2" t="s">
        <v>470</v>
      </c>
      <c r="D336" s="3" t="str">
        <f>HYPERLINK("https://12go.asia/en/travel/Alfamart-Raden-Intan-Malang/Indomaret-Brawijaya", "12Go Link")</f>
        <v>12Go Link</v>
      </c>
      <c r="E336" s="2" t="s">
        <v>394</v>
      </c>
    </row>
    <row r="337">
      <c r="A337" s="2" t="s">
        <v>407</v>
      </c>
      <c r="B337" s="2" t="s">
        <v>391</v>
      </c>
      <c r="C337" s="2" t="s">
        <v>471</v>
      </c>
      <c r="D337" s="3" t="str">
        <f>HYPERLINK("https://12go.asia/en/travel/Alfamart-Raden-Intan-Malang/McDonalds-Banyuwangi", "12Go Link")</f>
        <v>12Go Link</v>
      </c>
      <c r="E337" s="2" t="s">
        <v>394</v>
      </c>
    </row>
    <row r="338">
      <c r="A338" s="2" t="s">
        <v>407</v>
      </c>
      <c r="B338" s="2" t="s">
        <v>391</v>
      </c>
      <c r="C338" s="2" t="s">
        <v>472</v>
      </c>
      <c r="D338" s="3" t="str">
        <f>HYPERLINK("https://12go.asia/en/travel/Indomaret-Gadang-2/Indomaret-Brawijaya", "12Go Link")</f>
        <v>12Go Link</v>
      </c>
      <c r="E338" s="2" t="s">
        <v>394</v>
      </c>
    </row>
    <row r="339">
      <c r="A339" s="2" t="s">
        <v>407</v>
      </c>
      <c r="B339" s="2" t="s">
        <v>391</v>
      </c>
      <c r="C339" s="2" t="s">
        <v>473</v>
      </c>
      <c r="D339" s="3" t="str">
        <f>HYPERLINK("https://12go.asia/en/travel/Indomaret-Gadang-2/Indomaret-Ketapang", "12Go Link")</f>
        <v>12Go Link</v>
      </c>
      <c r="E339" s="2" t="s">
        <v>394</v>
      </c>
    </row>
    <row r="340">
      <c r="A340" s="2" t="s">
        <v>407</v>
      </c>
      <c r="B340" s="2" t="s">
        <v>391</v>
      </c>
      <c r="C340" s="2" t="s">
        <v>474</v>
      </c>
      <c r="D340" s="3" t="str">
        <f>HYPERLINK("https://12go.asia/en/travel/Indomaret-Gadang-2/McDonalds-Banyuwangi", "12Go Link")</f>
        <v>12Go Link</v>
      </c>
      <c r="E340" s="2" t="s">
        <v>394</v>
      </c>
    </row>
    <row r="341">
      <c r="A341" s="2" t="s">
        <v>407</v>
      </c>
      <c r="B341" s="2" t="s">
        <v>391</v>
      </c>
      <c r="C341" s="2" t="s">
        <v>475</v>
      </c>
      <c r="D341" s="3" t="str">
        <f>HYPERLINK("https://12go.asia/en/travel/Ramayana-Kota-Malang/Indomaret-Brawijaya", "12Go Link")</f>
        <v>12Go Link</v>
      </c>
      <c r="E341" s="2" t="s">
        <v>394</v>
      </c>
    </row>
    <row r="342">
      <c r="A342" s="2" t="s">
        <v>407</v>
      </c>
      <c r="B342" s="2" t="s">
        <v>391</v>
      </c>
      <c r="C342" s="2" t="s">
        <v>476</v>
      </c>
      <c r="D342" s="3" t="str">
        <f>HYPERLINK("https://12go.asia/en/travel/Ramayana-Kota-Malang/Indomaret-Ketapang", "12Go Link")</f>
        <v>12Go Link</v>
      </c>
      <c r="E342" s="2" t="s">
        <v>394</v>
      </c>
    </row>
    <row r="343">
      <c r="A343" s="2" t="s">
        <v>407</v>
      </c>
      <c r="B343" s="2" t="s">
        <v>391</v>
      </c>
      <c r="C343" s="2" t="s">
        <v>477</v>
      </c>
      <c r="D343" s="3" t="str">
        <f>HYPERLINK("https://12go.asia/en/travel/Ramayana-Kota-Malang/McDonalds-Banyuwangi", "12Go Link")</f>
        <v>12Go Link</v>
      </c>
      <c r="E343" s="2" t="s">
        <v>394</v>
      </c>
    </row>
    <row r="344">
      <c r="A344" s="2" t="s">
        <v>407</v>
      </c>
      <c r="B344" s="2" t="s">
        <v>391</v>
      </c>
      <c r="C344" s="2" t="s">
        <v>478</v>
      </c>
      <c r="D344" s="3" t="str">
        <f>HYPERLINK("https://12go.asia/en/travel/Stasiun-Malang/Indomaret-Brawijaya", "12Go Link")</f>
        <v>12Go Link</v>
      </c>
      <c r="E344" s="2" t="s">
        <v>394</v>
      </c>
    </row>
    <row r="345">
      <c r="A345" s="2" t="s">
        <v>407</v>
      </c>
      <c r="B345" s="2" t="s">
        <v>391</v>
      </c>
      <c r="C345" s="2" t="s">
        <v>479</v>
      </c>
      <c r="D345" s="3" t="str">
        <f>HYPERLINK("https://12go.asia/en/travel/Stasiun-Malang/Indomaret-Ketapang", "12Go Link")</f>
        <v>12Go Link</v>
      </c>
      <c r="E345" s="2" t="s">
        <v>394</v>
      </c>
    </row>
    <row r="346">
      <c r="A346" s="2" t="s">
        <v>407</v>
      </c>
      <c r="B346" s="2" t="s">
        <v>391</v>
      </c>
      <c r="C346" s="2" t="s">
        <v>480</v>
      </c>
      <c r="D346" s="3" t="str">
        <f>HYPERLINK("https://12go.asia/en/travel/Stasiun-Malang/McDonalds-Banyuwangi", "12Go Link")</f>
        <v>12Go Link</v>
      </c>
      <c r="E346" s="2" t="s">
        <v>394</v>
      </c>
    </row>
    <row r="347">
      <c r="A347" s="2" t="s">
        <v>407</v>
      </c>
      <c r="B347" s="2" t="s">
        <v>430</v>
      </c>
      <c r="C347" s="2" t="s">
        <v>481</v>
      </c>
      <c r="D347" s="3" t="str">
        <f>HYPERLINK("https://12go.asia/en/travel/Alfamart-Raden-Intan-Malang/Indomaret-Banyuwangi", "12Go Link")</f>
        <v>12Go Link</v>
      </c>
      <c r="E347" s="2" t="s">
        <v>394</v>
      </c>
    </row>
    <row r="348">
      <c r="A348" s="2" t="s">
        <v>407</v>
      </c>
      <c r="B348" s="2" t="s">
        <v>430</v>
      </c>
      <c r="C348" s="2" t="s">
        <v>482</v>
      </c>
      <c r="D348" s="3" t="str">
        <f>HYPERLINK("https://12go.asia/en/travel/Alfamart-Raden-Intan-Malang/Indomaret-Srono-1", "12Go Link")</f>
        <v>12Go Link</v>
      </c>
      <c r="E348" s="2" t="s">
        <v>394</v>
      </c>
    </row>
    <row r="349">
      <c r="A349" s="2" t="s">
        <v>407</v>
      </c>
      <c r="B349" s="2" t="s">
        <v>430</v>
      </c>
      <c r="C349" s="2" t="s">
        <v>483</v>
      </c>
      <c r="D349" s="3" t="str">
        <f>HYPERLINK("https://12go.asia/en/travel/Alfamart-Raden-Intan-Malang/RTH-Maron-Genteng", "12Go Link")</f>
        <v>12Go Link</v>
      </c>
      <c r="E349" s="2" t="s">
        <v>394</v>
      </c>
    </row>
    <row r="350">
      <c r="A350" s="2" t="s">
        <v>407</v>
      </c>
      <c r="B350" s="2" t="s">
        <v>430</v>
      </c>
      <c r="C350" s="2" t="s">
        <v>484</v>
      </c>
      <c r="D350" s="3" t="str">
        <f>HYPERLINK("https://12go.asia/en/travel/Indomaret-Gadang-2/Indomaret-Banyuwangi", "12Go Link")</f>
        <v>12Go Link</v>
      </c>
      <c r="E350" s="2" t="s">
        <v>394</v>
      </c>
    </row>
    <row r="351">
      <c r="A351" s="2" t="s">
        <v>407</v>
      </c>
      <c r="B351" s="2" t="s">
        <v>430</v>
      </c>
      <c r="C351" s="2" t="s">
        <v>485</v>
      </c>
      <c r="D351" s="3" t="str">
        <f>HYPERLINK("https://12go.asia/en/travel/Indomaret-Gadang-2/Indomaret-Srono-1", "12Go Link")</f>
        <v>12Go Link</v>
      </c>
      <c r="E351" s="2" t="s">
        <v>394</v>
      </c>
    </row>
    <row r="352">
      <c r="A352" s="2" t="s">
        <v>407</v>
      </c>
      <c r="B352" s="2" t="s">
        <v>430</v>
      </c>
      <c r="C352" s="2" t="s">
        <v>486</v>
      </c>
      <c r="D352" s="3" t="str">
        <f>HYPERLINK("https://12go.asia/en/travel/Indomaret-Gadang-2/RTH-Maron-Genteng", "12Go Link")</f>
        <v>12Go Link</v>
      </c>
      <c r="E352" s="2" t="s">
        <v>394</v>
      </c>
    </row>
    <row r="353">
      <c r="A353" s="2" t="s">
        <v>407</v>
      </c>
      <c r="B353" s="2" t="s">
        <v>430</v>
      </c>
      <c r="C353" s="2" t="s">
        <v>487</v>
      </c>
      <c r="D353" s="3" t="str">
        <f>HYPERLINK("https://12go.asia/en/travel/Ramayana-Kota-Malang/Indomaret-Banyuwangi", "12Go Link")</f>
        <v>12Go Link</v>
      </c>
      <c r="E353" s="2" t="s">
        <v>394</v>
      </c>
    </row>
    <row r="354">
      <c r="A354" s="2" t="s">
        <v>407</v>
      </c>
      <c r="B354" s="2" t="s">
        <v>430</v>
      </c>
      <c r="C354" s="2" t="s">
        <v>488</v>
      </c>
      <c r="D354" s="3" t="str">
        <f>HYPERLINK("https://12go.asia/en/travel/Ramayana-Kota-Malang/Indomaret-Srono-1", "12Go Link")</f>
        <v>12Go Link</v>
      </c>
      <c r="E354" s="2" t="s">
        <v>394</v>
      </c>
    </row>
    <row r="355">
      <c r="A355" s="2" t="s">
        <v>407</v>
      </c>
      <c r="B355" s="2" t="s">
        <v>430</v>
      </c>
      <c r="C355" s="2" t="s">
        <v>489</v>
      </c>
      <c r="D355" s="3" t="str">
        <f>HYPERLINK("https://12go.asia/en/travel/Ramayana-Kota-Malang/RTH-Maron-Genteng", "12Go Link")</f>
        <v>12Go Link</v>
      </c>
      <c r="E355" s="2" t="s">
        <v>394</v>
      </c>
    </row>
    <row r="356">
      <c r="A356" s="2" t="s">
        <v>407</v>
      </c>
      <c r="B356" s="2" t="s">
        <v>430</v>
      </c>
      <c r="C356" s="2" t="s">
        <v>490</v>
      </c>
      <c r="D356" s="3" t="str">
        <f>HYPERLINK("https://12go.asia/en/travel/Stasiun-Malang/Indomaret-Banyuwangi", "12Go Link")</f>
        <v>12Go Link</v>
      </c>
      <c r="E356" s="2" t="s">
        <v>394</v>
      </c>
    </row>
    <row r="357">
      <c r="A357" s="2" t="s">
        <v>407</v>
      </c>
      <c r="B357" s="2" t="s">
        <v>430</v>
      </c>
      <c r="C357" s="2" t="s">
        <v>491</v>
      </c>
      <c r="D357" s="3" t="str">
        <f>HYPERLINK("https://12go.asia/en/travel/Stasiun-Malang/Indomaret-Srono-1", "12Go Link")</f>
        <v>12Go Link</v>
      </c>
      <c r="E357" s="2" t="s">
        <v>394</v>
      </c>
    </row>
    <row r="358">
      <c r="A358" s="2" t="s">
        <v>407</v>
      </c>
      <c r="B358" s="2" t="s">
        <v>430</v>
      </c>
      <c r="C358" s="2" t="s">
        <v>492</v>
      </c>
      <c r="D358" s="3" t="str">
        <f>HYPERLINK("https://12go.asia/en/travel/Stasiun-Malang/RTH-Maron-Genteng", "12Go Link")</f>
        <v>12Go Link</v>
      </c>
      <c r="E358" s="2" t="s">
        <v>394</v>
      </c>
    </row>
    <row r="359">
      <c r="A359" s="4" t="s">
        <v>468</v>
      </c>
      <c r="B359" s="4" t="s">
        <v>438</v>
      </c>
      <c r="C359" s="4" t="s">
        <v>493</v>
      </c>
      <c r="D359" s="5" t="str">
        <f>HYPERLINK("https://12go.asia/en/travel/Terminal-Mengwi/Terminal-Bus-Pelabuhan-Gilimanuk", "12Go Link")</f>
        <v>12Go Link</v>
      </c>
      <c r="E359" s="4" t="s">
        <v>199</v>
      </c>
    </row>
    <row r="360">
      <c r="A360" s="2" t="s">
        <v>494</v>
      </c>
      <c r="B360" s="2" t="s">
        <v>495</v>
      </c>
      <c r="C360" s="2" t="s">
        <v>496</v>
      </c>
      <c r="D360" s="3" t="str">
        <f>HYPERLINK("https://12go.asia/en/travel/Banjar-Nyuh-Harbour-Nusa-Penida/Jl-Matahari-Terbit", "12Go Link")</f>
        <v>12Go Link</v>
      </c>
      <c r="E360" s="2" t="s">
        <v>497</v>
      </c>
    </row>
    <row r="361">
      <c r="A361" s="4" t="s">
        <v>495</v>
      </c>
      <c r="B361" s="4" t="s">
        <v>494</v>
      </c>
      <c r="C361" s="4" t="s">
        <v>498</v>
      </c>
      <c r="D361" s="5" t="str">
        <f>HYPERLINK("https://12go.asia/en/travel/Jl-Matahari-Terbit/Banjar-Nyuh-Harbour-Nusa-Penida", "12Go Link")</f>
        <v>12Go Link</v>
      </c>
      <c r="E361" s="4" t="s">
        <v>497</v>
      </c>
    </row>
    <row r="362">
      <c r="A362" s="6" t="s">
        <v>499</v>
      </c>
      <c r="B362" s="6" t="s">
        <v>500</v>
      </c>
      <c r="C362" s="6" t="s">
        <v>501</v>
      </c>
      <c r="D362" s="7" t="str">
        <f t="shared" ref="D362:D363" si="19">HYPERLINK("https://12go.asia/en/travel/Asahikawa-Airport/New-Chitose-Airport", "12Go Link")</f>
        <v>12Go Link</v>
      </c>
      <c r="E362" s="6" t="s">
        <v>502</v>
      </c>
    </row>
    <row r="363">
      <c r="A363" s="6" t="s">
        <v>499</v>
      </c>
      <c r="B363" s="6" t="s">
        <v>500</v>
      </c>
      <c r="C363" s="6" t="s">
        <v>501</v>
      </c>
      <c r="D363" s="7" t="str">
        <f t="shared" si="19"/>
        <v>12Go Link</v>
      </c>
      <c r="E363" s="6" t="s">
        <v>503</v>
      </c>
    </row>
    <row r="364">
      <c r="A364" s="6" t="s">
        <v>499</v>
      </c>
      <c r="B364" s="6" t="s">
        <v>504</v>
      </c>
      <c r="C364" s="6" t="s">
        <v>505</v>
      </c>
      <c r="D364" s="7" t="str">
        <f t="shared" ref="D364:D365" si="20">HYPERLINK("https://12go.asia/en/travel/Asahikawa-Airport/Sapporo-Transfer", "12Go Link")</f>
        <v>12Go Link</v>
      </c>
      <c r="E364" s="6" t="s">
        <v>502</v>
      </c>
    </row>
    <row r="365">
      <c r="A365" s="6" t="s">
        <v>499</v>
      </c>
      <c r="B365" s="6" t="s">
        <v>504</v>
      </c>
      <c r="C365" s="6" t="s">
        <v>505</v>
      </c>
      <c r="D365" s="7" t="str">
        <f t="shared" si="20"/>
        <v>12Go Link</v>
      </c>
      <c r="E365" s="6" t="s">
        <v>503</v>
      </c>
    </row>
    <row r="366">
      <c r="A366" s="8" t="s">
        <v>506</v>
      </c>
      <c r="B366" s="8" t="s">
        <v>500</v>
      </c>
      <c r="C366" s="8" t="s">
        <v>507</v>
      </c>
      <c r="D366" s="9" t="str">
        <f t="shared" ref="D366:D367" si="21">HYPERLINK("https://12go.asia/en/travel/Biei-Transfer/New-Chitose-Airport", "12Go Link")</f>
        <v>12Go Link</v>
      </c>
      <c r="E366" s="8" t="s">
        <v>502</v>
      </c>
    </row>
    <row r="367">
      <c r="A367" s="8" t="s">
        <v>506</v>
      </c>
      <c r="B367" s="8" t="s">
        <v>500</v>
      </c>
      <c r="C367" s="8" t="s">
        <v>507</v>
      </c>
      <c r="D367" s="9" t="str">
        <f t="shared" si="21"/>
        <v>12Go Link</v>
      </c>
      <c r="E367" s="8" t="s">
        <v>503</v>
      </c>
    </row>
    <row r="368">
      <c r="A368" s="8" t="s">
        <v>506</v>
      </c>
      <c r="B368" s="8" t="s">
        <v>504</v>
      </c>
      <c r="C368" s="8" t="s">
        <v>508</v>
      </c>
      <c r="D368" s="9" t="str">
        <f t="shared" ref="D368:D369" si="22">HYPERLINK("https://12go.asia/en/travel/Biei-Transfer/Sapporo-Transfer", "12Go Link")</f>
        <v>12Go Link</v>
      </c>
      <c r="E368" s="8" t="s">
        <v>502</v>
      </c>
    </row>
    <row r="369">
      <c r="A369" s="8" t="s">
        <v>506</v>
      </c>
      <c r="B369" s="8" t="s">
        <v>504</v>
      </c>
      <c r="C369" s="8" t="s">
        <v>508</v>
      </c>
      <c r="D369" s="9" t="str">
        <f t="shared" si="22"/>
        <v>12Go Link</v>
      </c>
      <c r="E369" s="8" t="s">
        <v>503</v>
      </c>
    </row>
    <row r="370">
      <c r="A370" s="6" t="s">
        <v>509</v>
      </c>
      <c r="B370" s="6" t="s">
        <v>510</v>
      </c>
      <c r="C370" s="6" t="s">
        <v>511</v>
      </c>
      <c r="D370" s="7" t="str">
        <f>HYPERLINK("https://12go.asia/en/travel/Hakata-Bus-Terminal/Kurokawa-Onsen", "12Go Link")</f>
        <v>12Go Link</v>
      </c>
      <c r="E370" s="6" t="s">
        <v>512</v>
      </c>
    </row>
    <row r="371">
      <c r="A371" s="6" t="s">
        <v>509</v>
      </c>
      <c r="B371" s="6" t="s">
        <v>510</v>
      </c>
      <c r="C371" s="6" t="s">
        <v>513</v>
      </c>
      <c r="D371" s="7" t="str">
        <f>HYPERLINK("https://12go.asia/en/travel/Nishitetsu-Tenjin-Expressway-Bus-Terminal/Kurokawa-Onsen", "12Go Link")</f>
        <v>12Go Link</v>
      </c>
      <c r="E371" s="6" t="s">
        <v>512</v>
      </c>
    </row>
    <row r="372">
      <c r="A372" s="8" t="s">
        <v>514</v>
      </c>
      <c r="B372" s="8" t="s">
        <v>510</v>
      </c>
      <c r="C372" s="8" t="s">
        <v>515</v>
      </c>
      <c r="D372" s="9" t="str">
        <f>HYPERLINK("https://12go.asia/en/travel/Fukuoka-Airport-International-Terminal/Kurokawa-Onsen", "12Go Link")</f>
        <v>12Go Link</v>
      </c>
      <c r="E372" s="8" t="s">
        <v>512</v>
      </c>
    </row>
    <row r="373">
      <c r="A373" s="6" t="s">
        <v>516</v>
      </c>
      <c r="B373" s="6" t="s">
        <v>500</v>
      </c>
      <c r="C373" s="6" t="s">
        <v>517</v>
      </c>
      <c r="D373" s="7" t="str">
        <f t="shared" ref="D373:D374" si="23">HYPERLINK("https://12go.asia/en/travel/Furano-Transfer/New-Chitose-Airport", "12Go Link")</f>
        <v>12Go Link</v>
      </c>
      <c r="E373" s="6" t="s">
        <v>502</v>
      </c>
    </row>
    <row r="374">
      <c r="A374" s="6" t="s">
        <v>516</v>
      </c>
      <c r="B374" s="6" t="s">
        <v>500</v>
      </c>
      <c r="C374" s="6" t="s">
        <v>517</v>
      </c>
      <c r="D374" s="7" t="str">
        <f t="shared" si="23"/>
        <v>12Go Link</v>
      </c>
      <c r="E374" s="6" t="s">
        <v>503</v>
      </c>
    </row>
    <row r="375">
      <c r="A375" s="6" t="s">
        <v>516</v>
      </c>
      <c r="B375" s="6" t="s">
        <v>504</v>
      </c>
      <c r="C375" s="6" t="s">
        <v>518</v>
      </c>
      <c r="D375" s="7" t="str">
        <f t="shared" ref="D375:D376" si="24">HYPERLINK("https://12go.asia/en/travel/Furano-Transfer/Sapporo-Transfer", "12Go Link")</f>
        <v>12Go Link</v>
      </c>
      <c r="E375" s="6" t="s">
        <v>502</v>
      </c>
    </row>
    <row r="376">
      <c r="A376" s="6" t="s">
        <v>516</v>
      </c>
      <c r="B376" s="6" t="s">
        <v>504</v>
      </c>
      <c r="C376" s="6" t="s">
        <v>518</v>
      </c>
      <c r="D376" s="7" t="str">
        <f t="shared" si="24"/>
        <v>12Go Link</v>
      </c>
      <c r="E376" s="6" t="s">
        <v>503</v>
      </c>
    </row>
    <row r="377">
      <c r="A377" s="8" t="s">
        <v>519</v>
      </c>
      <c r="B377" s="8" t="s">
        <v>520</v>
      </c>
      <c r="C377" s="8" t="s">
        <v>521</v>
      </c>
      <c r="D377" s="9" t="str">
        <f t="shared" ref="D377:D379" si="25">HYPERLINK("https://12go.asia/en/travel/Hagi/Hiroshima-Transfer", "12Go Link")</f>
        <v>12Go Link</v>
      </c>
      <c r="E377" s="8" t="s">
        <v>522</v>
      </c>
    </row>
    <row r="378">
      <c r="A378" s="8" t="s">
        <v>519</v>
      </c>
      <c r="B378" s="8" t="s">
        <v>520</v>
      </c>
      <c r="C378" s="8" t="s">
        <v>521</v>
      </c>
      <c r="D378" s="9" t="str">
        <f t="shared" si="25"/>
        <v>12Go Link</v>
      </c>
      <c r="E378" s="8" t="s">
        <v>523</v>
      </c>
    </row>
    <row r="379">
      <c r="A379" s="8" t="s">
        <v>519</v>
      </c>
      <c r="B379" s="8" t="s">
        <v>520</v>
      </c>
      <c r="C379" s="8" t="s">
        <v>521</v>
      </c>
      <c r="D379" s="9" t="str">
        <f t="shared" si="25"/>
        <v>12Go Link</v>
      </c>
      <c r="E379" s="8" t="s">
        <v>524</v>
      </c>
    </row>
    <row r="380">
      <c r="A380" s="6" t="s">
        <v>525</v>
      </c>
      <c r="B380" s="6" t="s">
        <v>526</v>
      </c>
      <c r="C380" s="6" t="s">
        <v>527</v>
      </c>
      <c r="D380" s="7" t="str">
        <f t="shared" ref="D380:D382" si="26">HYPERLINK("https://12go.asia/en/travel/Hakuba-Transfer/Tokyo", "12Go Link")</f>
        <v>12Go Link</v>
      </c>
      <c r="E380" s="6" t="s">
        <v>522</v>
      </c>
    </row>
    <row r="381">
      <c r="A381" s="6" t="s">
        <v>525</v>
      </c>
      <c r="B381" s="6" t="s">
        <v>526</v>
      </c>
      <c r="C381" s="6" t="s">
        <v>527</v>
      </c>
      <c r="D381" s="7" t="str">
        <f t="shared" si="26"/>
        <v>12Go Link</v>
      </c>
      <c r="E381" s="6" t="s">
        <v>523</v>
      </c>
    </row>
    <row r="382">
      <c r="A382" s="6" t="s">
        <v>525</v>
      </c>
      <c r="B382" s="6" t="s">
        <v>526</v>
      </c>
      <c r="C382" s="6" t="s">
        <v>527</v>
      </c>
      <c r="D382" s="7" t="str">
        <f t="shared" si="26"/>
        <v>12Go Link</v>
      </c>
      <c r="E382" s="6" t="s">
        <v>524</v>
      </c>
    </row>
    <row r="383">
      <c r="A383" s="8" t="s">
        <v>520</v>
      </c>
      <c r="B383" s="8" t="s">
        <v>519</v>
      </c>
      <c r="C383" s="8" t="s">
        <v>528</v>
      </c>
      <c r="D383" s="9" t="str">
        <f t="shared" ref="D383:D385" si="27">HYPERLINK("https://12go.asia/en/travel/Hiroshima-Transfer/Hagi", "12Go Link")</f>
        <v>12Go Link</v>
      </c>
      <c r="E383" s="8" t="s">
        <v>522</v>
      </c>
    </row>
    <row r="384">
      <c r="A384" s="8" t="s">
        <v>520</v>
      </c>
      <c r="B384" s="8" t="s">
        <v>519</v>
      </c>
      <c r="C384" s="8" t="s">
        <v>528</v>
      </c>
      <c r="D384" s="9" t="str">
        <f t="shared" si="27"/>
        <v>12Go Link</v>
      </c>
      <c r="E384" s="8" t="s">
        <v>523</v>
      </c>
    </row>
    <row r="385">
      <c r="A385" s="8" t="s">
        <v>520</v>
      </c>
      <c r="B385" s="8" t="s">
        <v>519</v>
      </c>
      <c r="C385" s="8" t="s">
        <v>528</v>
      </c>
      <c r="D385" s="9" t="str">
        <f t="shared" si="27"/>
        <v>12Go Link</v>
      </c>
      <c r="E385" s="8" t="s">
        <v>524</v>
      </c>
    </row>
    <row r="386">
      <c r="A386" s="8" t="s">
        <v>520</v>
      </c>
      <c r="B386" s="8" t="s">
        <v>529</v>
      </c>
      <c r="C386" s="8" t="s">
        <v>530</v>
      </c>
      <c r="D386" s="9" t="str">
        <f t="shared" ref="D386:D388" si="28">HYPERLINK("https://12go.asia/en/travel/Hiroshima-Transfer/Akiyoshidai", "12Go Link")</f>
        <v>12Go Link</v>
      </c>
      <c r="E386" s="8" t="s">
        <v>522</v>
      </c>
    </row>
    <row r="387">
      <c r="A387" s="8" t="s">
        <v>520</v>
      </c>
      <c r="B387" s="8" t="s">
        <v>529</v>
      </c>
      <c r="C387" s="8" t="s">
        <v>530</v>
      </c>
      <c r="D387" s="9" t="str">
        <f t="shared" si="28"/>
        <v>12Go Link</v>
      </c>
      <c r="E387" s="8" t="s">
        <v>523</v>
      </c>
    </row>
    <row r="388">
      <c r="A388" s="8" t="s">
        <v>520</v>
      </c>
      <c r="B388" s="8" t="s">
        <v>529</v>
      </c>
      <c r="C388" s="8" t="s">
        <v>530</v>
      </c>
      <c r="D388" s="9" t="str">
        <f t="shared" si="28"/>
        <v>12Go Link</v>
      </c>
      <c r="E388" s="8" t="s">
        <v>524</v>
      </c>
    </row>
    <row r="389">
      <c r="A389" s="6" t="s">
        <v>531</v>
      </c>
      <c r="B389" s="6" t="s">
        <v>510</v>
      </c>
      <c r="C389" s="6" t="s">
        <v>532</v>
      </c>
      <c r="D389" s="7" t="str">
        <f>HYPERLINK("https://12go.asia/en/travel/Hita-Bus-Terminal/Kurokawa-Onsen", "12Go Link")</f>
        <v>12Go Link</v>
      </c>
      <c r="E389" s="6" t="s">
        <v>512</v>
      </c>
    </row>
    <row r="390">
      <c r="A390" s="8" t="s">
        <v>533</v>
      </c>
      <c r="B390" s="8" t="s">
        <v>500</v>
      </c>
      <c r="C390" s="8" t="s">
        <v>534</v>
      </c>
      <c r="D390" s="9" t="str">
        <f t="shared" ref="D390:D391" si="29">HYPERLINK("https://12go.asia/en/travel/Lake-Toya-Transfer/New-Chitose-Airport", "12Go Link")</f>
        <v>12Go Link</v>
      </c>
      <c r="E390" s="8" t="s">
        <v>502</v>
      </c>
    </row>
    <row r="391">
      <c r="A391" s="8" t="s">
        <v>533</v>
      </c>
      <c r="B391" s="8" t="s">
        <v>500</v>
      </c>
      <c r="C391" s="8" t="s">
        <v>534</v>
      </c>
      <c r="D391" s="9" t="str">
        <f t="shared" si="29"/>
        <v>12Go Link</v>
      </c>
      <c r="E391" s="8" t="s">
        <v>503</v>
      </c>
    </row>
    <row r="392">
      <c r="A392" s="8" t="s">
        <v>533</v>
      </c>
      <c r="B392" s="8" t="s">
        <v>504</v>
      </c>
      <c r="C392" s="8" t="s">
        <v>535</v>
      </c>
      <c r="D392" s="9" t="str">
        <f t="shared" ref="D392:D393" si="30">HYPERLINK("https://12go.asia/en/travel/Lake-Toya-Transfer/Sapporo-Transfer", "12Go Link")</f>
        <v>12Go Link</v>
      </c>
      <c r="E392" s="8" t="s">
        <v>502</v>
      </c>
    </row>
    <row r="393">
      <c r="A393" s="8" t="s">
        <v>533</v>
      </c>
      <c r="B393" s="8" t="s">
        <v>504</v>
      </c>
      <c r="C393" s="8" t="s">
        <v>535</v>
      </c>
      <c r="D393" s="9" t="str">
        <f t="shared" si="30"/>
        <v>12Go Link</v>
      </c>
      <c r="E393" s="8" t="s">
        <v>503</v>
      </c>
    </row>
    <row r="394">
      <c r="A394" s="6" t="s">
        <v>536</v>
      </c>
      <c r="B394" s="6" t="s">
        <v>537</v>
      </c>
      <c r="C394" s="6" t="s">
        <v>538</v>
      </c>
      <c r="D394" s="7" t="str">
        <f t="shared" ref="D394:D396" si="31">HYPERLINK("https://12go.asia/en/travel/Kanazawa-Transfer/Shirakawago", "12Go Link")</f>
        <v>12Go Link</v>
      </c>
      <c r="E394" s="6" t="s">
        <v>522</v>
      </c>
    </row>
    <row r="395">
      <c r="A395" s="6" t="s">
        <v>536</v>
      </c>
      <c r="B395" s="6" t="s">
        <v>537</v>
      </c>
      <c r="C395" s="6" t="s">
        <v>538</v>
      </c>
      <c r="D395" s="7" t="str">
        <f t="shared" si="31"/>
        <v>12Go Link</v>
      </c>
      <c r="E395" s="6" t="s">
        <v>523</v>
      </c>
    </row>
    <row r="396">
      <c r="A396" s="6" t="s">
        <v>536</v>
      </c>
      <c r="B396" s="6" t="s">
        <v>537</v>
      </c>
      <c r="C396" s="6" t="s">
        <v>538</v>
      </c>
      <c r="D396" s="7" t="str">
        <f t="shared" si="31"/>
        <v>12Go Link</v>
      </c>
      <c r="E396" s="6" t="s">
        <v>524</v>
      </c>
    </row>
    <row r="397">
      <c r="A397" s="6" t="s">
        <v>536</v>
      </c>
      <c r="B397" s="6" t="s">
        <v>539</v>
      </c>
      <c r="C397" s="6" t="s">
        <v>540</v>
      </c>
      <c r="D397" s="7" t="str">
        <f t="shared" ref="D397:D399" si="32">HYPERLINK("https://12go.asia/en/travel/Kanazawa-Transfer/Takayama", "12Go Link")</f>
        <v>12Go Link</v>
      </c>
      <c r="E397" s="6" t="s">
        <v>522</v>
      </c>
    </row>
    <row r="398">
      <c r="A398" s="6" t="s">
        <v>536</v>
      </c>
      <c r="B398" s="6" t="s">
        <v>539</v>
      </c>
      <c r="C398" s="6" t="s">
        <v>540</v>
      </c>
      <c r="D398" s="7" t="str">
        <f t="shared" si="32"/>
        <v>12Go Link</v>
      </c>
      <c r="E398" s="6" t="s">
        <v>523</v>
      </c>
    </row>
    <row r="399">
      <c r="A399" s="6" t="s">
        <v>536</v>
      </c>
      <c r="B399" s="6" t="s">
        <v>539</v>
      </c>
      <c r="C399" s="6" t="s">
        <v>540</v>
      </c>
      <c r="D399" s="7" t="str">
        <f t="shared" si="32"/>
        <v>12Go Link</v>
      </c>
      <c r="E399" s="6" t="s">
        <v>524</v>
      </c>
    </row>
    <row r="400">
      <c r="A400" s="6" t="s">
        <v>536</v>
      </c>
      <c r="B400" s="6" t="s">
        <v>541</v>
      </c>
      <c r="C400" s="6" t="s">
        <v>542</v>
      </c>
      <c r="D400" s="7" t="str">
        <f t="shared" ref="D400:D402" si="33">HYPERLINK("https://12go.asia/en/travel/Kanazawa-Transfer/Wakura-Onsen", "12Go Link")</f>
        <v>12Go Link</v>
      </c>
      <c r="E400" s="6" t="s">
        <v>522</v>
      </c>
    </row>
    <row r="401">
      <c r="A401" s="6" t="s">
        <v>536</v>
      </c>
      <c r="B401" s="6" t="s">
        <v>541</v>
      </c>
      <c r="C401" s="6" t="s">
        <v>542</v>
      </c>
      <c r="D401" s="7" t="str">
        <f t="shared" si="33"/>
        <v>12Go Link</v>
      </c>
      <c r="E401" s="6" t="s">
        <v>523</v>
      </c>
    </row>
    <row r="402">
      <c r="A402" s="6" t="s">
        <v>536</v>
      </c>
      <c r="B402" s="6" t="s">
        <v>541</v>
      </c>
      <c r="C402" s="6" t="s">
        <v>542</v>
      </c>
      <c r="D402" s="7" t="str">
        <f t="shared" si="33"/>
        <v>12Go Link</v>
      </c>
      <c r="E402" s="6" t="s">
        <v>524</v>
      </c>
    </row>
    <row r="403">
      <c r="A403" s="8" t="s">
        <v>543</v>
      </c>
      <c r="B403" s="8" t="s">
        <v>509</v>
      </c>
      <c r="C403" s="8" t="s">
        <v>544</v>
      </c>
      <c r="D403" s="9" t="str">
        <f>HYPERLINK("https://12go.asia/en/travel/Kagoshima-Chuo/Hakata-Fukuoka", "12Go Link")</f>
        <v>12Go Link</v>
      </c>
      <c r="E403" s="8" t="s">
        <v>545</v>
      </c>
    </row>
    <row r="404">
      <c r="A404" s="6" t="s">
        <v>546</v>
      </c>
      <c r="B404" s="6" t="s">
        <v>547</v>
      </c>
      <c r="C404" s="6" t="s">
        <v>548</v>
      </c>
      <c r="D404" s="7" t="str">
        <f t="shared" ref="D404:D405" si="34">HYPERLINK("https://12go.asia/en/travel/Kansai-Airport/Kobe", "12Go Link")</f>
        <v>12Go Link</v>
      </c>
      <c r="E404" s="6" t="s">
        <v>502</v>
      </c>
    </row>
    <row r="405">
      <c r="A405" s="6" t="s">
        <v>546</v>
      </c>
      <c r="B405" s="6" t="s">
        <v>547</v>
      </c>
      <c r="C405" s="6" t="s">
        <v>548</v>
      </c>
      <c r="D405" s="7" t="str">
        <f t="shared" si="34"/>
        <v>12Go Link</v>
      </c>
      <c r="E405" s="6" t="s">
        <v>503</v>
      </c>
    </row>
    <row r="406">
      <c r="A406" s="6" t="s">
        <v>546</v>
      </c>
      <c r="B406" s="6" t="s">
        <v>549</v>
      </c>
      <c r="C406" s="6" t="s">
        <v>550</v>
      </c>
      <c r="D406" s="7" t="str">
        <f t="shared" ref="D406:D407" si="35">HYPERLINK("https://12go.asia/en/travel/Kansai-Airport/Kyoto", "12Go Link")</f>
        <v>12Go Link</v>
      </c>
      <c r="E406" s="6" t="s">
        <v>502</v>
      </c>
    </row>
    <row r="407">
      <c r="A407" s="6" t="s">
        <v>546</v>
      </c>
      <c r="B407" s="6" t="s">
        <v>549</v>
      </c>
      <c r="C407" s="6" t="s">
        <v>550</v>
      </c>
      <c r="D407" s="7" t="str">
        <f t="shared" si="35"/>
        <v>12Go Link</v>
      </c>
      <c r="E407" s="6" t="s">
        <v>503</v>
      </c>
    </row>
    <row r="408">
      <c r="A408" s="6" t="s">
        <v>546</v>
      </c>
      <c r="B408" s="6" t="s">
        <v>551</v>
      </c>
      <c r="C408" s="6" t="s">
        <v>552</v>
      </c>
      <c r="D408" s="7" t="str">
        <f t="shared" ref="D408:D409" si="36">HYPERLINK("https://12go.asia/en/travel/Kansai-Airport/Nara", "12Go Link")</f>
        <v>12Go Link</v>
      </c>
      <c r="E408" s="6" t="s">
        <v>502</v>
      </c>
    </row>
    <row r="409">
      <c r="A409" s="6" t="s">
        <v>546</v>
      </c>
      <c r="B409" s="6" t="s">
        <v>551</v>
      </c>
      <c r="C409" s="6" t="s">
        <v>552</v>
      </c>
      <c r="D409" s="7" t="str">
        <f t="shared" si="36"/>
        <v>12Go Link</v>
      </c>
      <c r="E409" s="6" t="s">
        <v>503</v>
      </c>
    </row>
    <row r="410">
      <c r="A410" s="6" t="s">
        <v>546</v>
      </c>
      <c r="B410" s="6" t="s">
        <v>553</v>
      </c>
      <c r="C410" s="6" t="s">
        <v>554</v>
      </c>
      <c r="D410" s="7" t="str">
        <f t="shared" ref="D410:D411" si="37">HYPERLINK("https://12go.asia/en/travel/Kansai-Airport/Osaka", "12Go Link")</f>
        <v>12Go Link</v>
      </c>
      <c r="E410" s="6" t="s">
        <v>502</v>
      </c>
    </row>
    <row r="411">
      <c r="A411" s="6" t="s">
        <v>546</v>
      </c>
      <c r="B411" s="6" t="s">
        <v>553</v>
      </c>
      <c r="C411" s="6" t="s">
        <v>554</v>
      </c>
      <c r="D411" s="7" t="str">
        <f t="shared" si="37"/>
        <v>12Go Link</v>
      </c>
      <c r="E411" s="6" t="s">
        <v>503</v>
      </c>
    </row>
    <row r="412">
      <c r="A412" s="8" t="s">
        <v>547</v>
      </c>
      <c r="B412" s="8" t="s">
        <v>546</v>
      </c>
      <c r="C412" s="8" t="s">
        <v>555</v>
      </c>
      <c r="D412" s="9" t="str">
        <f t="shared" ref="D412:D413" si="38">HYPERLINK("https://12go.asia/en/travel/Kobe/Kansai-Airport", "12Go Link")</f>
        <v>12Go Link</v>
      </c>
      <c r="E412" s="8" t="s">
        <v>502</v>
      </c>
    </row>
    <row r="413">
      <c r="A413" s="8" t="s">
        <v>547</v>
      </c>
      <c r="B413" s="8" t="s">
        <v>546</v>
      </c>
      <c r="C413" s="8" t="s">
        <v>555</v>
      </c>
      <c r="D413" s="9" t="str">
        <f t="shared" si="38"/>
        <v>12Go Link</v>
      </c>
      <c r="E413" s="8" t="s">
        <v>503</v>
      </c>
    </row>
    <row r="414">
      <c r="A414" s="8" t="s">
        <v>547</v>
      </c>
      <c r="B414" s="8" t="s">
        <v>553</v>
      </c>
      <c r="C414" s="8" t="s">
        <v>556</v>
      </c>
      <c r="D414" s="9" t="str">
        <f t="shared" ref="D414:D415" si="39">HYPERLINK("https://12go.asia/en/travel/Kobe/Osaka", "12Go Link")</f>
        <v>12Go Link</v>
      </c>
      <c r="E414" s="8" t="s">
        <v>502</v>
      </c>
    </row>
    <row r="415">
      <c r="A415" s="8" t="s">
        <v>547</v>
      </c>
      <c r="B415" s="8" t="s">
        <v>553</v>
      </c>
      <c r="C415" s="8" t="s">
        <v>556</v>
      </c>
      <c r="D415" s="9" t="str">
        <f t="shared" si="39"/>
        <v>12Go Link</v>
      </c>
      <c r="E415" s="8" t="s">
        <v>503</v>
      </c>
    </row>
    <row r="416">
      <c r="A416" s="6" t="s">
        <v>510</v>
      </c>
      <c r="B416" s="6" t="s">
        <v>509</v>
      </c>
      <c r="C416" s="6" t="s">
        <v>557</v>
      </c>
      <c r="D416" s="7" t="str">
        <f>HYPERLINK("https://12go.asia/en/travel/Kurokawa-Onsen/Hakata-Bus-Terminal", "12Go Link")</f>
        <v>12Go Link</v>
      </c>
      <c r="E416" s="6" t="s">
        <v>512</v>
      </c>
    </row>
    <row r="417">
      <c r="A417" s="6" t="s">
        <v>510</v>
      </c>
      <c r="B417" s="6" t="s">
        <v>509</v>
      </c>
      <c r="C417" s="6" t="s">
        <v>558</v>
      </c>
      <c r="D417" s="7" t="str">
        <f>HYPERLINK("https://12go.asia/en/travel/Kurokawa-Onsen/Nishitetsu-Tenjin-Expressway-Bus-Terminal", "12Go Link")</f>
        <v>12Go Link</v>
      </c>
      <c r="E417" s="6" t="s">
        <v>512</v>
      </c>
    </row>
    <row r="418">
      <c r="A418" s="6" t="s">
        <v>510</v>
      </c>
      <c r="B418" s="6" t="s">
        <v>514</v>
      </c>
      <c r="C418" s="6" t="s">
        <v>559</v>
      </c>
      <c r="D418" s="7" t="str">
        <f>HYPERLINK("https://12go.asia/en/travel/Kurokawa-Onsen/Fukuoka-Airport-International-Terminal", "12Go Link")</f>
        <v>12Go Link</v>
      </c>
      <c r="E418" s="6" t="s">
        <v>512</v>
      </c>
    </row>
    <row r="419">
      <c r="A419" s="6" t="s">
        <v>510</v>
      </c>
      <c r="B419" s="6" t="s">
        <v>531</v>
      </c>
      <c r="C419" s="6" t="s">
        <v>560</v>
      </c>
      <c r="D419" s="7" t="str">
        <f>HYPERLINK("https://12go.asia/en/travel/Kurokawa-Onsen/Hita-Bus-Terminal", "12Go Link")</f>
        <v>12Go Link</v>
      </c>
      <c r="E419" s="6" t="s">
        <v>512</v>
      </c>
    </row>
    <row r="420">
      <c r="A420" s="8" t="s">
        <v>549</v>
      </c>
      <c r="B420" s="8" t="s">
        <v>546</v>
      </c>
      <c r="C420" s="8" t="s">
        <v>561</v>
      </c>
      <c r="D420" s="9" t="str">
        <f t="shared" ref="D420:D421" si="40">HYPERLINK("https://12go.asia/en/travel/Kyoto/Kansai-Airport", "12Go Link")</f>
        <v>12Go Link</v>
      </c>
      <c r="E420" s="8" t="s">
        <v>502</v>
      </c>
    </row>
    <row r="421">
      <c r="A421" s="8" t="s">
        <v>549</v>
      </c>
      <c r="B421" s="8" t="s">
        <v>546</v>
      </c>
      <c r="C421" s="8" t="s">
        <v>561</v>
      </c>
      <c r="D421" s="9" t="str">
        <f t="shared" si="40"/>
        <v>12Go Link</v>
      </c>
      <c r="E421" s="8" t="s">
        <v>503</v>
      </c>
    </row>
    <row r="422">
      <c r="A422" s="8" t="s">
        <v>549</v>
      </c>
      <c r="B422" s="8" t="s">
        <v>553</v>
      </c>
      <c r="C422" s="8" t="s">
        <v>562</v>
      </c>
      <c r="D422" s="9" t="str">
        <f t="shared" ref="D422:D423" si="41">HYPERLINK("https://12go.asia/en/travel/Kyoto/Osaka", "12Go Link")</f>
        <v>12Go Link</v>
      </c>
      <c r="E422" s="8" t="s">
        <v>502</v>
      </c>
    </row>
    <row r="423">
      <c r="A423" s="8" t="s">
        <v>549</v>
      </c>
      <c r="B423" s="8" t="s">
        <v>553</v>
      </c>
      <c r="C423" s="8" t="s">
        <v>562</v>
      </c>
      <c r="D423" s="9" t="str">
        <f t="shared" si="41"/>
        <v>12Go Link</v>
      </c>
      <c r="E423" s="8" t="s">
        <v>503</v>
      </c>
    </row>
    <row r="424">
      <c r="A424" s="8" t="s">
        <v>549</v>
      </c>
      <c r="B424" s="8" t="s">
        <v>539</v>
      </c>
      <c r="C424" s="8" t="s">
        <v>563</v>
      </c>
      <c r="D424" s="9" t="str">
        <f t="shared" ref="D424:D426" si="42">HYPERLINK("https://12go.asia/en/travel/Kyoto/Takayama", "12Go Link")</f>
        <v>12Go Link</v>
      </c>
      <c r="E424" s="8" t="s">
        <v>522</v>
      </c>
    </row>
    <row r="425">
      <c r="A425" s="8" t="s">
        <v>549</v>
      </c>
      <c r="B425" s="8" t="s">
        <v>539</v>
      </c>
      <c r="C425" s="8" t="s">
        <v>563</v>
      </c>
      <c r="D425" s="9" t="str">
        <f t="shared" si="42"/>
        <v>12Go Link</v>
      </c>
      <c r="E425" s="8" t="s">
        <v>523</v>
      </c>
    </row>
    <row r="426">
      <c r="A426" s="8" t="s">
        <v>549</v>
      </c>
      <c r="B426" s="8" t="s">
        <v>539</v>
      </c>
      <c r="C426" s="8" t="s">
        <v>563</v>
      </c>
      <c r="D426" s="9" t="str">
        <f t="shared" si="42"/>
        <v>12Go Link</v>
      </c>
      <c r="E426" s="8" t="s">
        <v>524</v>
      </c>
    </row>
    <row r="427">
      <c r="A427" s="6" t="s">
        <v>551</v>
      </c>
      <c r="B427" s="6" t="s">
        <v>546</v>
      </c>
      <c r="C427" s="6" t="s">
        <v>564</v>
      </c>
      <c r="D427" s="7" t="str">
        <f t="shared" ref="D427:D428" si="43">HYPERLINK("https://12go.asia/en/travel/Nara/Kansai-Airport", "12Go Link")</f>
        <v>12Go Link</v>
      </c>
      <c r="E427" s="6" t="s">
        <v>502</v>
      </c>
    </row>
    <row r="428">
      <c r="A428" s="6" t="s">
        <v>551</v>
      </c>
      <c r="B428" s="6" t="s">
        <v>546</v>
      </c>
      <c r="C428" s="6" t="s">
        <v>564</v>
      </c>
      <c r="D428" s="7" t="str">
        <f t="shared" si="43"/>
        <v>12Go Link</v>
      </c>
      <c r="E428" s="6" t="s">
        <v>503</v>
      </c>
    </row>
    <row r="429">
      <c r="A429" s="6" t="s">
        <v>551</v>
      </c>
      <c r="B429" s="6" t="s">
        <v>553</v>
      </c>
      <c r="C429" s="6" t="s">
        <v>565</v>
      </c>
      <c r="D429" s="7" t="str">
        <f t="shared" ref="D429:D430" si="44">HYPERLINK("https://12go.asia/en/travel/Nara/Osaka", "12Go Link")</f>
        <v>12Go Link</v>
      </c>
      <c r="E429" s="6" t="s">
        <v>502</v>
      </c>
    </row>
    <row r="430">
      <c r="A430" s="6" t="s">
        <v>551</v>
      </c>
      <c r="B430" s="6" t="s">
        <v>553</v>
      </c>
      <c r="C430" s="6" t="s">
        <v>565</v>
      </c>
      <c r="D430" s="7" t="str">
        <f t="shared" si="44"/>
        <v>12Go Link</v>
      </c>
      <c r="E430" s="6" t="s">
        <v>503</v>
      </c>
    </row>
    <row r="431">
      <c r="A431" s="8" t="s">
        <v>500</v>
      </c>
      <c r="B431" s="8" t="s">
        <v>499</v>
      </c>
      <c r="C431" s="8" t="s">
        <v>566</v>
      </c>
      <c r="D431" s="9" t="str">
        <f t="shared" ref="D431:D432" si="45">HYPERLINK("https://12go.asia/en/travel/New-Chitose-Airport/Asahikawa-Airport", "12Go Link")</f>
        <v>12Go Link</v>
      </c>
      <c r="E431" s="8" t="s">
        <v>502</v>
      </c>
    </row>
    <row r="432">
      <c r="A432" s="8" t="s">
        <v>500</v>
      </c>
      <c r="B432" s="8" t="s">
        <v>499</v>
      </c>
      <c r="C432" s="8" t="s">
        <v>566</v>
      </c>
      <c r="D432" s="9" t="str">
        <f t="shared" si="45"/>
        <v>12Go Link</v>
      </c>
      <c r="E432" s="8" t="s">
        <v>503</v>
      </c>
    </row>
    <row r="433">
      <c r="A433" s="8" t="s">
        <v>500</v>
      </c>
      <c r="B433" s="8" t="s">
        <v>506</v>
      </c>
      <c r="C433" s="8" t="s">
        <v>567</v>
      </c>
      <c r="D433" s="9" t="str">
        <f t="shared" ref="D433:D434" si="46">HYPERLINK("https://12go.asia/en/travel/New-Chitose-Airport/Biei-Transfer", "12Go Link")</f>
        <v>12Go Link</v>
      </c>
      <c r="E433" s="8" t="s">
        <v>502</v>
      </c>
    </row>
    <row r="434">
      <c r="A434" s="8" t="s">
        <v>500</v>
      </c>
      <c r="B434" s="8" t="s">
        <v>506</v>
      </c>
      <c r="C434" s="8" t="s">
        <v>567</v>
      </c>
      <c r="D434" s="9" t="str">
        <f t="shared" si="46"/>
        <v>12Go Link</v>
      </c>
      <c r="E434" s="8" t="s">
        <v>503</v>
      </c>
    </row>
    <row r="435">
      <c r="A435" s="8" t="s">
        <v>500</v>
      </c>
      <c r="B435" s="8" t="s">
        <v>516</v>
      </c>
      <c r="C435" s="8" t="s">
        <v>568</v>
      </c>
      <c r="D435" s="9" t="str">
        <f t="shared" ref="D435:D436" si="47">HYPERLINK("https://12go.asia/en/travel/New-Chitose-Airport/Furano-Transfer", "12Go Link")</f>
        <v>12Go Link</v>
      </c>
      <c r="E435" s="8" t="s">
        <v>502</v>
      </c>
    </row>
    <row r="436">
      <c r="A436" s="8" t="s">
        <v>500</v>
      </c>
      <c r="B436" s="8" t="s">
        <v>516</v>
      </c>
      <c r="C436" s="8" t="s">
        <v>568</v>
      </c>
      <c r="D436" s="9" t="str">
        <f t="shared" si="47"/>
        <v>12Go Link</v>
      </c>
      <c r="E436" s="8" t="s">
        <v>503</v>
      </c>
    </row>
    <row r="437">
      <c r="A437" s="8" t="s">
        <v>500</v>
      </c>
      <c r="B437" s="8" t="s">
        <v>533</v>
      </c>
      <c r="C437" s="8" t="s">
        <v>569</v>
      </c>
      <c r="D437" s="9" t="str">
        <f t="shared" ref="D437:D438" si="48">HYPERLINK("https://12go.asia/en/travel/New-Chitose-Airport/Lake-Toya-Transfer", "12Go Link")</f>
        <v>12Go Link</v>
      </c>
      <c r="E437" s="8" t="s">
        <v>502</v>
      </c>
    </row>
    <row r="438">
      <c r="A438" s="8" t="s">
        <v>500</v>
      </c>
      <c r="B438" s="8" t="s">
        <v>533</v>
      </c>
      <c r="C438" s="8" t="s">
        <v>569</v>
      </c>
      <c r="D438" s="9" t="str">
        <f t="shared" si="48"/>
        <v>12Go Link</v>
      </c>
      <c r="E438" s="8" t="s">
        <v>503</v>
      </c>
    </row>
    <row r="439">
      <c r="A439" s="8" t="s">
        <v>500</v>
      </c>
      <c r="B439" s="8" t="s">
        <v>570</v>
      </c>
      <c r="C439" s="8" t="s">
        <v>571</v>
      </c>
      <c r="D439" s="9" t="str">
        <f t="shared" ref="D439:D440" si="49">HYPERLINK("https://12go.asia/en/travel/New-Chitose-Airport/Niseko", "12Go Link")</f>
        <v>12Go Link</v>
      </c>
      <c r="E439" s="8" t="s">
        <v>502</v>
      </c>
    </row>
    <row r="440">
      <c r="A440" s="8" t="s">
        <v>500</v>
      </c>
      <c r="B440" s="8" t="s">
        <v>570</v>
      </c>
      <c r="C440" s="8" t="s">
        <v>571</v>
      </c>
      <c r="D440" s="9" t="str">
        <f t="shared" si="49"/>
        <v>12Go Link</v>
      </c>
      <c r="E440" s="8" t="s">
        <v>503</v>
      </c>
    </row>
    <row r="441">
      <c r="A441" s="8" t="s">
        <v>500</v>
      </c>
      <c r="B441" s="8" t="s">
        <v>572</v>
      </c>
      <c r="C441" s="8" t="s">
        <v>573</v>
      </c>
      <c r="D441" s="9" t="str">
        <f t="shared" ref="D441:D442" si="50">HYPERLINK("https://12go.asia/en/travel/New-Chitose-Airport/Noboribetsu-Transfer", "12Go Link")</f>
        <v>12Go Link</v>
      </c>
      <c r="E441" s="8" t="s">
        <v>502</v>
      </c>
    </row>
    <row r="442">
      <c r="A442" s="8" t="s">
        <v>500</v>
      </c>
      <c r="B442" s="8" t="s">
        <v>572</v>
      </c>
      <c r="C442" s="8" t="s">
        <v>573</v>
      </c>
      <c r="D442" s="9" t="str">
        <f t="shared" si="50"/>
        <v>12Go Link</v>
      </c>
      <c r="E442" s="8" t="s">
        <v>503</v>
      </c>
    </row>
    <row r="443">
      <c r="A443" s="8" t="s">
        <v>500</v>
      </c>
      <c r="B443" s="8" t="s">
        <v>574</v>
      </c>
      <c r="C443" s="8" t="s">
        <v>575</v>
      </c>
      <c r="D443" s="9" t="str">
        <f t="shared" ref="D443:D444" si="51">HYPERLINK("https://12go.asia/en/travel/New-Chitose-Airport/Rusutsu", "12Go Link")</f>
        <v>12Go Link</v>
      </c>
      <c r="E443" s="8" t="s">
        <v>502</v>
      </c>
    </row>
    <row r="444">
      <c r="A444" s="8" t="s">
        <v>500</v>
      </c>
      <c r="B444" s="8" t="s">
        <v>574</v>
      </c>
      <c r="C444" s="8" t="s">
        <v>575</v>
      </c>
      <c r="D444" s="9" t="str">
        <f t="shared" si="51"/>
        <v>12Go Link</v>
      </c>
      <c r="E444" s="8" t="s">
        <v>503</v>
      </c>
    </row>
    <row r="445">
      <c r="A445" s="8" t="s">
        <v>500</v>
      </c>
      <c r="B445" s="8" t="s">
        <v>504</v>
      </c>
      <c r="C445" s="8" t="s">
        <v>576</v>
      </c>
      <c r="D445" s="9" t="str">
        <f t="shared" ref="D445:D446" si="52">HYPERLINK("https://12go.asia/en/travel/New-Chitose-Airport/Sapporo-Transfer", "12Go Link")</f>
        <v>12Go Link</v>
      </c>
      <c r="E445" s="8" t="s">
        <v>502</v>
      </c>
    </row>
    <row r="446">
      <c r="A446" s="8" t="s">
        <v>500</v>
      </c>
      <c r="B446" s="8" t="s">
        <v>504</v>
      </c>
      <c r="C446" s="8" t="s">
        <v>576</v>
      </c>
      <c r="D446" s="9" t="str">
        <f t="shared" si="52"/>
        <v>12Go Link</v>
      </c>
      <c r="E446" s="8" t="s">
        <v>503</v>
      </c>
    </row>
    <row r="447">
      <c r="A447" s="6" t="s">
        <v>570</v>
      </c>
      <c r="B447" s="6" t="s">
        <v>500</v>
      </c>
      <c r="C447" s="6" t="s">
        <v>577</v>
      </c>
      <c r="D447" s="7" t="str">
        <f t="shared" ref="D447:D448" si="53">HYPERLINK("https://12go.asia/en/travel/Niseko/New-Chitose-Airport", "12Go Link")</f>
        <v>12Go Link</v>
      </c>
      <c r="E447" s="6" t="s">
        <v>502</v>
      </c>
    </row>
    <row r="448">
      <c r="A448" s="6" t="s">
        <v>570</v>
      </c>
      <c r="B448" s="6" t="s">
        <v>500</v>
      </c>
      <c r="C448" s="6" t="s">
        <v>577</v>
      </c>
      <c r="D448" s="7" t="str">
        <f t="shared" si="53"/>
        <v>12Go Link</v>
      </c>
      <c r="E448" s="6" t="s">
        <v>503</v>
      </c>
    </row>
    <row r="449">
      <c r="A449" s="6" t="s">
        <v>570</v>
      </c>
      <c r="B449" s="6" t="s">
        <v>504</v>
      </c>
      <c r="C449" s="6" t="s">
        <v>578</v>
      </c>
      <c r="D449" s="7" t="str">
        <f t="shared" ref="D449:D450" si="54">HYPERLINK("https://12go.asia/en/travel/Niseko/Sapporo-Transfer", "12Go Link")</f>
        <v>12Go Link</v>
      </c>
      <c r="E449" s="6" t="s">
        <v>502</v>
      </c>
    </row>
    <row r="450">
      <c r="A450" s="6" t="s">
        <v>570</v>
      </c>
      <c r="B450" s="6" t="s">
        <v>504</v>
      </c>
      <c r="C450" s="6" t="s">
        <v>578</v>
      </c>
      <c r="D450" s="7" t="str">
        <f t="shared" si="54"/>
        <v>12Go Link</v>
      </c>
      <c r="E450" s="6" t="s">
        <v>503</v>
      </c>
    </row>
    <row r="451">
      <c r="A451" s="8" t="s">
        <v>572</v>
      </c>
      <c r="B451" s="8" t="s">
        <v>500</v>
      </c>
      <c r="C451" s="8" t="s">
        <v>579</v>
      </c>
      <c r="D451" s="9" t="str">
        <f t="shared" ref="D451:D452" si="55">HYPERLINK("https://12go.asia/en/travel/Noboribetsu-Transfer/New-Chitose-Airport", "12Go Link")</f>
        <v>12Go Link</v>
      </c>
      <c r="E451" s="8" t="s">
        <v>502</v>
      </c>
    </row>
    <row r="452">
      <c r="A452" s="8" t="s">
        <v>572</v>
      </c>
      <c r="B452" s="8" t="s">
        <v>500</v>
      </c>
      <c r="C452" s="8" t="s">
        <v>579</v>
      </c>
      <c r="D452" s="9" t="str">
        <f t="shared" si="55"/>
        <v>12Go Link</v>
      </c>
      <c r="E452" s="8" t="s">
        <v>503</v>
      </c>
    </row>
    <row r="453">
      <c r="A453" s="8" t="s">
        <v>572</v>
      </c>
      <c r="B453" s="8" t="s">
        <v>504</v>
      </c>
      <c r="C453" s="8" t="s">
        <v>580</v>
      </c>
      <c r="D453" s="9" t="str">
        <f t="shared" ref="D453:D454" si="56">HYPERLINK("https://12go.asia/en/travel/Noboribetsu-Transfer/Sapporo-Transfer", "12Go Link")</f>
        <v>12Go Link</v>
      </c>
      <c r="E453" s="8" t="s">
        <v>502</v>
      </c>
    </row>
    <row r="454">
      <c r="A454" s="8" t="s">
        <v>572</v>
      </c>
      <c r="B454" s="8" t="s">
        <v>504</v>
      </c>
      <c r="C454" s="8" t="s">
        <v>580</v>
      </c>
      <c r="D454" s="9" t="str">
        <f t="shared" si="56"/>
        <v>12Go Link</v>
      </c>
      <c r="E454" s="8" t="s">
        <v>503</v>
      </c>
    </row>
    <row r="455">
      <c r="A455" s="6" t="s">
        <v>581</v>
      </c>
      <c r="B455" s="6" t="s">
        <v>520</v>
      </c>
      <c r="C455" s="6" t="s">
        <v>582</v>
      </c>
      <c r="D455" s="7" t="str">
        <f t="shared" ref="D455:D457" si="57">HYPERLINK("https://12go.asia/en/travel/Okayama/Hiroshima", "12Go Link")</f>
        <v>12Go Link</v>
      </c>
      <c r="E455" s="6" t="s">
        <v>583</v>
      </c>
    </row>
    <row r="456">
      <c r="A456" s="6" t="s">
        <v>581</v>
      </c>
      <c r="B456" s="6" t="s">
        <v>520</v>
      </c>
      <c r="C456" s="6" t="s">
        <v>582</v>
      </c>
      <c r="D456" s="7" t="str">
        <f t="shared" si="57"/>
        <v>12Go Link</v>
      </c>
      <c r="E456" s="6" t="s">
        <v>584</v>
      </c>
    </row>
    <row r="457">
      <c r="A457" s="6" t="s">
        <v>581</v>
      </c>
      <c r="B457" s="6" t="s">
        <v>520</v>
      </c>
      <c r="C457" s="6" t="s">
        <v>582</v>
      </c>
      <c r="D457" s="7" t="str">
        <f t="shared" si="57"/>
        <v>12Go Link</v>
      </c>
      <c r="E457" s="6" t="s">
        <v>545</v>
      </c>
    </row>
    <row r="458">
      <c r="A458" s="8" t="s">
        <v>553</v>
      </c>
      <c r="B458" s="8" t="s">
        <v>546</v>
      </c>
      <c r="C458" s="8" t="s">
        <v>585</v>
      </c>
      <c r="D458" s="9" t="str">
        <f t="shared" ref="D458:D459" si="58">HYPERLINK("https://12go.asia/en/travel/Osaka/Kansai-Airport", "12Go Link")</f>
        <v>12Go Link</v>
      </c>
      <c r="E458" s="8" t="s">
        <v>502</v>
      </c>
    </row>
    <row r="459">
      <c r="A459" s="8" t="s">
        <v>553</v>
      </c>
      <c r="B459" s="8" t="s">
        <v>546</v>
      </c>
      <c r="C459" s="8" t="s">
        <v>585</v>
      </c>
      <c r="D459" s="9" t="str">
        <f t="shared" si="58"/>
        <v>12Go Link</v>
      </c>
      <c r="E459" s="8" t="s">
        <v>503</v>
      </c>
    </row>
    <row r="460">
      <c r="A460" s="8" t="s">
        <v>553</v>
      </c>
      <c r="B460" s="8" t="s">
        <v>547</v>
      </c>
      <c r="C460" s="8" t="s">
        <v>586</v>
      </c>
      <c r="D460" s="9" t="str">
        <f t="shared" ref="D460:D461" si="59">HYPERLINK("https://12go.asia/en/travel/Osaka/Kobe", "12Go Link")</f>
        <v>12Go Link</v>
      </c>
      <c r="E460" s="8" t="s">
        <v>502</v>
      </c>
    </row>
    <row r="461">
      <c r="A461" s="8" t="s">
        <v>553</v>
      </c>
      <c r="B461" s="8" t="s">
        <v>547</v>
      </c>
      <c r="C461" s="8" t="s">
        <v>586</v>
      </c>
      <c r="D461" s="9" t="str">
        <f t="shared" si="59"/>
        <v>12Go Link</v>
      </c>
      <c r="E461" s="8" t="s">
        <v>503</v>
      </c>
    </row>
    <row r="462">
      <c r="A462" s="8" t="s">
        <v>553</v>
      </c>
      <c r="B462" s="8" t="s">
        <v>549</v>
      </c>
      <c r="C462" s="8" t="s">
        <v>587</v>
      </c>
      <c r="D462" s="9" t="str">
        <f t="shared" ref="D462:D463" si="60">HYPERLINK("https://12go.asia/en/travel/Osaka/Kyoto", "12Go Link")</f>
        <v>12Go Link</v>
      </c>
      <c r="E462" s="8" t="s">
        <v>502</v>
      </c>
    </row>
    <row r="463">
      <c r="A463" s="8" t="s">
        <v>553</v>
      </c>
      <c r="B463" s="8" t="s">
        <v>549</v>
      </c>
      <c r="C463" s="8" t="s">
        <v>587</v>
      </c>
      <c r="D463" s="9" t="str">
        <f t="shared" si="60"/>
        <v>12Go Link</v>
      </c>
      <c r="E463" s="8" t="s">
        <v>503</v>
      </c>
    </row>
    <row r="464">
      <c r="A464" s="8" t="s">
        <v>553</v>
      </c>
      <c r="B464" s="8" t="s">
        <v>549</v>
      </c>
      <c r="C464" s="8" t="s">
        <v>588</v>
      </c>
      <c r="D464" s="9" t="str">
        <f t="shared" ref="D464:D466" si="61">HYPERLINK("https://12go.asia/en/travel/Shin-Osaka/Kyoto", "12Go Link")</f>
        <v>12Go Link</v>
      </c>
      <c r="E464" s="8" t="s">
        <v>583</v>
      </c>
    </row>
    <row r="465">
      <c r="A465" s="8" t="s">
        <v>553</v>
      </c>
      <c r="B465" s="8" t="s">
        <v>549</v>
      </c>
      <c r="C465" s="8" t="s">
        <v>588</v>
      </c>
      <c r="D465" s="9" t="str">
        <f t="shared" si="61"/>
        <v>12Go Link</v>
      </c>
      <c r="E465" s="8" t="s">
        <v>584</v>
      </c>
    </row>
    <row r="466">
      <c r="A466" s="8" t="s">
        <v>553</v>
      </c>
      <c r="B466" s="8" t="s">
        <v>549</v>
      </c>
      <c r="C466" s="8" t="s">
        <v>588</v>
      </c>
      <c r="D466" s="9" t="str">
        <f t="shared" si="61"/>
        <v>12Go Link</v>
      </c>
      <c r="E466" s="8" t="s">
        <v>545</v>
      </c>
    </row>
    <row r="467">
      <c r="A467" s="8" t="s">
        <v>553</v>
      </c>
      <c r="B467" s="8" t="s">
        <v>551</v>
      </c>
      <c r="C467" s="8" t="s">
        <v>589</v>
      </c>
      <c r="D467" s="9" t="str">
        <f t="shared" ref="D467:D468" si="62">HYPERLINK("https://12go.asia/en/travel/Osaka/Nara", "12Go Link")</f>
        <v>12Go Link</v>
      </c>
      <c r="E467" s="8" t="s">
        <v>502</v>
      </c>
    </row>
    <row r="468">
      <c r="A468" s="8" t="s">
        <v>553</v>
      </c>
      <c r="B468" s="8" t="s">
        <v>551</v>
      </c>
      <c r="C468" s="8" t="s">
        <v>589</v>
      </c>
      <c r="D468" s="9" t="str">
        <f t="shared" si="62"/>
        <v>12Go Link</v>
      </c>
      <c r="E468" s="8" t="s">
        <v>503</v>
      </c>
    </row>
    <row r="469">
      <c r="A469" s="8" t="s">
        <v>553</v>
      </c>
      <c r="B469" s="8" t="s">
        <v>581</v>
      </c>
      <c r="C469" s="8" t="s">
        <v>590</v>
      </c>
      <c r="D469" s="9" t="str">
        <f>HYPERLINK("https://12go.asia/en/travel/Shin-Osaka/Okayama", "12Go Link")</f>
        <v>12Go Link</v>
      </c>
      <c r="E469" s="8" t="s">
        <v>591</v>
      </c>
    </row>
    <row r="470">
      <c r="A470" s="8" t="s">
        <v>553</v>
      </c>
      <c r="B470" s="8" t="s">
        <v>553</v>
      </c>
      <c r="C470" s="8" t="s">
        <v>592</v>
      </c>
      <c r="D470" s="9" t="str">
        <f t="shared" ref="D470:D471" si="63">HYPERLINK("https://12go.asia/en/travel/Osaka/Osaka-Aquarium-Kaiyukan", "12Go Link")</f>
        <v>12Go Link</v>
      </c>
      <c r="E470" s="8" t="s">
        <v>502</v>
      </c>
    </row>
    <row r="471">
      <c r="A471" s="8" t="s">
        <v>553</v>
      </c>
      <c r="B471" s="8" t="s">
        <v>553</v>
      </c>
      <c r="C471" s="8" t="s">
        <v>592</v>
      </c>
      <c r="D471" s="9" t="str">
        <f t="shared" si="63"/>
        <v>12Go Link</v>
      </c>
      <c r="E471" s="8" t="s">
        <v>503</v>
      </c>
    </row>
    <row r="472">
      <c r="A472" s="8" t="s">
        <v>553</v>
      </c>
      <c r="B472" s="8" t="s">
        <v>553</v>
      </c>
      <c r="C472" s="8" t="s">
        <v>593</v>
      </c>
      <c r="D472" s="9" t="str">
        <f t="shared" ref="D472:D473" si="64">HYPERLINK("https://12go.asia/en/travel/Osaka-Aquarium-Kaiyukan/Osaka", "12Go Link")</f>
        <v>12Go Link</v>
      </c>
      <c r="E472" s="8" t="s">
        <v>502</v>
      </c>
    </row>
    <row r="473">
      <c r="A473" s="8" t="s">
        <v>553</v>
      </c>
      <c r="B473" s="8" t="s">
        <v>553</v>
      </c>
      <c r="C473" s="8" t="s">
        <v>593</v>
      </c>
      <c r="D473" s="9" t="str">
        <f t="shared" si="64"/>
        <v>12Go Link</v>
      </c>
      <c r="E473" s="8" t="s">
        <v>503</v>
      </c>
    </row>
    <row r="474">
      <c r="A474" s="8" t="s">
        <v>553</v>
      </c>
      <c r="B474" s="8" t="s">
        <v>594</v>
      </c>
      <c r="C474" s="8" t="s">
        <v>595</v>
      </c>
      <c r="D474" s="9" t="str">
        <f t="shared" ref="D474:D475" si="65">HYPERLINK("https://12go.asia/en/travel/Osaka/Universal-Studios-Japan", "12Go Link")</f>
        <v>12Go Link</v>
      </c>
      <c r="E474" s="8" t="s">
        <v>502</v>
      </c>
    </row>
    <row r="475">
      <c r="A475" s="8" t="s">
        <v>553</v>
      </c>
      <c r="B475" s="8" t="s">
        <v>594</v>
      </c>
      <c r="C475" s="8" t="s">
        <v>595</v>
      </c>
      <c r="D475" s="9" t="str">
        <f t="shared" si="65"/>
        <v>12Go Link</v>
      </c>
      <c r="E475" s="8" t="s">
        <v>503</v>
      </c>
    </row>
    <row r="476">
      <c r="A476" s="6" t="s">
        <v>574</v>
      </c>
      <c r="B476" s="6" t="s">
        <v>500</v>
      </c>
      <c r="C476" s="6" t="s">
        <v>596</v>
      </c>
      <c r="D476" s="7" t="str">
        <f t="shared" ref="D476:D477" si="66">HYPERLINK("https://12go.asia/en/travel/Rusutsu/New-Chitose-Airport", "12Go Link")</f>
        <v>12Go Link</v>
      </c>
      <c r="E476" s="6" t="s">
        <v>502</v>
      </c>
    </row>
    <row r="477">
      <c r="A477" s="6" t="s">
        <v>574</v>
      </c>
      <c r="B477" s="6" t="s">
        <v>500</v>
      </c>
      <c r="C477" s="6" t="s">
        <v>596</v>
      </c>
      <c r="D477" s="7" t="str">
        <f t="shared" si="66"/>
        <v>12Go Link</v>
      </c>
      <c r="E477" s="6" t="s">
        <v>503</v>
      </c>
    </row>
    <row r="478">
      <c r="A478" s="6" t="s">
        <v>574</v>
      </c>
      <c r="B478" s="6" t="s">
        <v>504</v>
      </c>
      <c r="C478" s="6" t="s">
        <v>597</v>
      </c>
      <c r="D478" s="7" t="str">
        <f t="shared" ref="D478:D479" si="67">HYPERLINK("https://12go.asia/en/travel/Rusutsu/Sapporo-Transfer", "12Go Link")</f>
        <v>12Go Link</v>
      </c>
      <c r="E478" s="6" t="s">
        <v>502</v>
      </c>
    </row>
    <row r="479">
      <c r="A479" s="6" t="s">
        <v>574</v>
      </c>
      <c r="B479" s="6" t="s">
        <v>504</v>
      </c>
      <c r="C479" s="6" t="s">
        <v>597</v>
      </c>
      <c r="D479" s="7" t="str">
        <f t="shared" si="67"/>
        <v>12Go Link</v>
      </c>
      <c r="E479" s="6" t="s">
        <v>503</v>
      </c>
    </row>
    <row r="480">
      <c r="A480" s="8" t="s">
        <v>504</v>
      </c>
      <c r="B480" s="8" t="s">
        <v>499</v>
      </c>
      <c r="C480" s="8" t="s">
        <v>598</v>
      </c>
      <c r="D480" s="9" t="str">
        <f t="shared" ref="D480:D481" si="68">HYPERLINK("https://12go.asia/en/travel/Sapporo-Transfer/Asahikawa-Airport", "12Go Link")</f>
        <v>12Go Link</v>
      </c>
      <c r="E480" s="8" t="s">
        <v>502</v>
      </c>
    </row>
    <row r="481">
      <c r="A481" s="8" t="s">
        <v>504</v>
      </c>
      <c r="B481" s="8" t="s">
        <v>499</v>
      </c>
      <c r="C481" s="8" t="s">
        <v>598</v>
      </c>
      <c r="D481" s="9" t="str">
        <f t="shared" si="68"/>
        <v>12Go Link</v>
      </c>
      <c r="E481" s="8" t="s">
        <v>503</v>
      </c>
    </row>
    <row r="482">
      <c r="A482" s="8" t="s">
        <v>504</v>
      </c>
      <c r="B482" s="8" t="s">
        <v>506</v>
      </c>
      <c r="C482" s="8" t="s">
        <v>599</v>
      </c>
      <c r="D482" s="9" t="str">
        <f t="shared" ref="D482:D483" si="69">HYPERLINK("https://12go.asia/en/travel/Sapporo-Transfer/Biei-Transfer", "12Go Link")</f>
        <v>12Go Link</v>
      </c>
      <c r="E482" s="8" t="s">
        <v>502</v>
      </c>
    </row>
    <row r="483">
      <c r="A483" s="8" t="s">
        <v>504</v>
      </c>
      <c r="B483" s="8" t="s">
        <v>506</v>
      </c>
      <c r="C483" s="8" t="s">
        <v>599</v>
      </c>
      <c r="D483" s="9" t="str">
        <f t="shared" si="69"/>
        <v>12Go Link</v>
      </c>
      <c r="E483" s="8" t="s">
        <v>503</v>
      </c>
    </row>
    <row r="484">
      <c r="A484" s="8" t="s">
        <v>504</v>
      </c>
      <c r="B484" s="8" t="s">
        <v>516</v>
      </c>
      <c r="C484" s="8" t="s">
        <v>600</v>
      </c>
      <c r="D484" s="9" t="str">
        <f t="shared" ref="D484:D485" si="70">HYPERLINK("https://12go.asia/en/travel/Sapporo-Transfer/Furano-Transfer", "12Go Link")</f>
        <v>12Go Link</v>
      </c>
      <c r="E484" s="8" t="s">
        <v>502</v>
      </c>
    </row>
    <row r="485">
      <c r="A485" s="8" t="s">
        <v>504</v>
      </c>
      <c r="B485" s="8" t="s">
        <v>516</v>
      </c>
      <c r="C485" s="8" t="s">
        <v>600</v>
      </c>
      <c r="D485" s="9" t="str">
        <f t="shared" si="70"/>
        <v>12Go Link</v>
      </c>
      <c r="E485" s="8" t="s">
        <v>503</v>
      </c>
    </row>
    <row r="486">
      <c r="A486" s="8" t="s">
        <v>504</v>
      </c>
      <c r="B486" s="8" t="s">
        <v>533</v>
      </c>
      <c r="C486" s="8" t="s">
        <v>601</v>
      </c>
      <c r="D486" s="9" t="str">
        <f>HYPERLINK("https://12go.asia/en/travel/JR-Sapporo-Station-North-Exit/Cape-Kamui-and-Shakotan", "12Go Link")</f>
        <v>12Go Link</v>
      </c>
      <c r="E486" s="8" t="s">
        <v>602</v>
      </c>
    </row>
    <row r="487">
      <c r="A487" s="8" t="s">
        <v>504</v>
      </c>
      <c r="B487" s="8" t="s">
        <v>533</v>
      </c>
      <c r="C487" s="8" t="s">
        <v>603</v>
      </c>
      <c r="D487" s="9" t="str">
        <f>HYPERLINK("https://12go.asia/en/travel/JR-Sapporo-Station-North-Exit/Lake-Toya-and-Mount-Usu", "12Go Link")</f>
        <v>12Go Link</v>
      </c>
      <c r="E487" s="8" t="s">
        <v>602</v>
      </c>
    </row>
    <row r="488">
      <c r="A488" s="8" t="s">
        <v>504</v>
      </c>
      <c r="B488" s="8" t="s">
        <v>533</v>
      </c>
      <c r="C488" s="8" t="s">
        <v>604</v>
      </c>
      <c r="D488" s="9" t="str">
        <f>HYPERLINK("https://12go.asia/en/travel/JR-Sapporo-Station-North-Exit/Mt-Asahidake", "12Go Link")</f>
        <v>12Go Link</v>
      </c>
      <c r="E488" s="8" t="s">
        <v>602</v>
      </c>
    </row>
    <row r="489">
      <c r="A489" s="8" t="s">
        <v>504</v>
      </c>
      <c r="B489" s="8" t="s">
        <v>533</v>
      </c>
      <c r="C489" s="8" t="s">
        <v>605</v>
      </c>
      <c r="D489" s="9" t="str">
        <f t="shared" ref="D489:D490" si="71">HYPERLINK("https://12go.asia/en/travel/Sapporo-Transfer/Lake-Toya-Transfer", "12Go Link")</f>
        <v>12Go Link</v>
      </c>
      <c r="E489" s="8" t="s">
        <v>502</v>
      </c>
    </row>
    <row r="490">
      <c r="A490" s="8" t="s">
        <v>504</v>
      </c>
      <c r="B490" s="8" t="s">
        <v>533</v>
      </c>
      <c r="C490" s="8" t="s">
        <v>605</v>
      </c>
      <c r="D490" s="9" t="str">
        <f t="shared" si="71"/>
        <v>12Go Link</v>
      </c>
      <c r="E490" s="8" t="s">
        <v>503</v>
      </c>
    </row>
    <row r="491">
      <c r="A491" s="8" t="s">
        <v>504</v>
      </c>
      <c r="B491" s="8" t="s">
        <v>500</v>
      </c>
      <c r="C491" s="8" t="s">
        <v>606</v>
      </c>
      <c r="D491" s="9" t="str">
        <f t="shared" ref="D491:D492" si="72">HYPERLINK("https://12go.asia/en/travel/Sapporo-Transfer/New-Chitose-Airport", "12Go Link")</f>
        <v>12Go Link</v>
      </c>
      <c r="E491" s="8" t="s">
        <v>502</v>
      </c>
    </row>
    <row r="492">
      <c r="A492" s="8" t="s">
        <v>504</v>
      </c>
      <c r="B492" s="8" t="s">
        <v>500</v>
      </c>
      <c r="C492" s="8" t="s">
        <v>606</v>
      </c>
      <c r="D492" s="9" t="str">
        <f t="shared" si="72"/>
        <v>12Go Link</v>
      </c>
      <c r="E492" s="8" t="s">
        <v>503</v>
      </c>
    </row>
    <row r="493">
      <c r="A493" s="8" t="s">
        <v>504</v>
      </c>
      <c r="B493" s="8" t="s">
        <v>570</v>
      </c>
      <c r="C493" s="8" t="s">
        <v>607</v>
      </c>
      <c r="D493" s="9" t="str">
        <f>HYPERLINK("https://12go.asia/en/travel/JR-Sapporo-Station-North-Exit/Niseko", "12Go Link")</f>
        <v>12Go Link</v>
      </c>
      <c r="E493" s="8" t="s">
        <v>602</v>
      </c>
    </row>
    <row r="494">
      <c r="A494" s="8" t="s">
        <v>504</v>
      </c>
      <c r="B494" s="8" t="s">
        <v>570</v>
      </c>
      <c r="C494" s="8" t="s">
        <v>608</v>
      </c>
      <c r="D494" s="9" t="str">
        <f t="shared" ref="D494:D495" si="73">HYPERLINK("https://12go.asia/en/travel/Sapporo-Transfer/Niseko", "12Go Link")</f>
        <v>12Go Link</v>
      </c>
      <c r="E494" s="8" t="s">
        <v>502</v>
      </c>
    </row>
    <row r="495">
      <c r="A495" s="8" t="s">
        <v>504</v>
      </c>
      <c r="B495" s="8" t="s">
        <v>570</v>
      </c>
      <c r="C495" s="8" t="s">
        <v>608</v>
      </c>
      <c r="D495" s="9" t="str">
        <f t="shared" si="73"/>
        <v>12Go Link</v>
      </c>
      <c r="E495" s="8" t="s">
        <v>503</v>
      </c>
    </row>
    <row r="496">
      <c r="A496" s="8" t="s">
        <v>504</v>
      </c>
      <c r="B496" s="8" t="s">
        <v>572</v>
      </c>
      <c r="C496" s="8" t="s">
        <v>609</v>
      </c>
      <c r="D496" s="9" t="str">
        <f t="shared" ref="D496:D497" si="74">HYPERLINK("https://12go.asia/en/travel/Sapporo-Transfer/Noboribetsu-Transfer", "12Go Link")</f>
        <v>12Go Link</v>
      </c>
      <c r="E496" s="8" t="s">
        <v>502</v>
      </c>
    </row>
    <row r="497">
      <c r="A497" s="8" t="s">
        <v>504</v>
      </c>
      <c r="B497" s="8" t="s">
        <v>572</v>
      </c>
      <c r="C497" s="8" t="s">
        <v>609</v>
      </c>
      <c r="D497" s="9" t="str">
        <f t="shared" si="74"/>
        <v>12Go Link</v>
      </c>
      <c r="E497" s="8" t="s">
        <v>503</v>
      </c>
    </row>
    <row r="498">
      <c r="A498" s="8" t="s">
        <v>504</v>
      </c>
      <c r="B498" s="8" t="s">
        <v>574</v>
      </c>
      <c r="C498" s="8" t="s">
        <v>610</v>
      </c>
      <c r="D498" s="9" t="str">
        <f t="shared" ref="D498:D499" si="75">HYPERLINK("https://12go.asia/en/travel/Sapporo-Transfer/Rusutsu", "12Go Link")</f>
        <v>12Go Link</v>
      </c>
      <c r="E498" s="8" t="s">
        <v>502</v>
      </c>
    </row>
    <row r="499">
      <c r="A499" s="8" t="s">
        <v>504</v>
      </c>
      <c r="B499" s="8" t="s">
        <v>574</v>
      </c>
      <c r="C499" s="8" t="s">
        <v>610</v>
      </c>
      <c r="D499" s="9" t="str">
        <f t="shared" si="75"/>
        <v>12Go Link</v>
      </c>
      <c r="E499" s="8" t="s">
        <v>503</v>
      </c>
    </row>
    <row r="500">
      <c r="A500" s="8" t="s">
        <v>504</v>
      </c>
      <c r="B500" s="8" t="s">
        <v>504</v>
      </c>
      <c r="C500" s="8" t="s">
        <v>611</v>
      </c>
      <c r="D500" s="9" t="str">
        <f>HYPERLINK("https://12go.asia/en/travel/JR-Sapporo-Station-North-Exit/Shiroi-Koibito-Park", "12Go Link")</f>
        <v>12Go Link</v>
      </c>
      <c r="E500" s="8" t="s">
        <v>602</v>
      </c>
    </row>
    <row r="501">
      <c r="A501" s="6" t="s">
        <v>537</v>
      </c>
      <c r="B501" s="6" t="s">
        <v>536</v>
      </c>
      <c r="C501" s="6" t="s">
        <v>612</v>
      </c>
      <c r="D501" s="7" t="str">
        <f t="shared" ref="D501:D503" si="76">HYPERLINK("https://12go.asia/en/travel/Shirakawago/Kanazawa-Transfer", "12Go Link")</f>
        <v>12Go Link</v>
      </c>
      <c r="E501" s="6" t="s">
        <v>522</v>
      </c>
    </row>
    <row r="502">
      <c r="A502" s="6" t="s">
        <v>537</v>
      </c>
      <c r="B502" s="6" t="s">
        <v>536</v>
      </c>
      <c r="C502" s="6" t="s">
        <v>612</v>
      </c>
      <c r="D502" s="7" t="str">
        <f t="shared" si="76"/>
        <v>12Go Link</v>
      </c>
      <c r="E502" s="6" t="s">
        <v>523</v>
      </c>
    </row>
    <row r="503">
      <c r="A503" s="6" t="s">
        <v>537</v>
      </c>
      <c r="B503" s="6" t="s">
        <v>536</v>
      </c>
      <c r="C503" s="6" t="s">
        <v>612</v>
      </c>
      <c r="D503" s="7" t="str">
        <f t="shared" si="76"/>
        <v>12Go Link</v>
      </c>
      <c r="E503" s="6" t="s">
        <v>524</v>
      </c>
    </row>
    <row r="504">
      <c r="A504" s="6" t="s">
        <v>537</v>
      </c>
      <c r="B504" s="6" t="s">
        <v>539</v>
      </c>
      <c r="C504" s="6" t="s">
        <v>613</v>
      </c>
      <c r="D504" s="7" t="str">
        <f t="shared" ref="D504:D506" si="77">HYPERLINK("https://12go.asia/en/travel/Shirakawago/Takayama", "12Go Link")</f>
        <v>12Go Link</v>
      </c>
      <c r="E504" s="6" t="s">
        <v>522</v>
      </c>
    </row>
    <row r="505">
      <c r="A505" s="6" t="s">
        <v>537</v>
      </c>
      <c r="B505" s="6" t="s">
        <v>539</v>
      </c>
      <c r="C505" s="6" t="s">
        <v>613</v>
      </c>
      <c r="D505" s="7" t="str">
        <f t="shared" si="77"/>
        <v>12Go Link</v>
      </c>
      <c r="E505" s="6" t="s">
        <v>523</v>
      </c>
    </row>
    <row r="506">
      <c r="A506" s="6" t="s">
        <v>537</v>
      </c>
      <c r="B506" s="6" t="s">
        <v>539</v>
      </c>
      <c r="C506" s="6" t="s">
        <v>613</v>
      </c>
      <c r="D506" s="7" t="str">
        <f t="shared" si="77"/>
        <v>12Go Link</v>
      </c>
      <c r="E506" s="6" t="s">
        <v>524</v>
      </c>
    </row>
    <row r="507">
      <c r="A507" s="6" t="s">
        <v>537</v>
      </c>
      <c r="B507" s="6" t="s">
        <v>614</v>
      </c>
      <c r="C507" s="6" t="s">
        <v>615</v>
      </c>
      <c r="D507" s="7" t="str">
        <f>HYPERLINK("https://12go.asia/en/travel/Shirakawago/Toyama", "12Go Link")</f>
        <v>12Go Link</v>
      </c>
      <c r="E507" s="6" t="s">
        <v>523</v>
      </c>
    </row>
    <row r="508">
      <c r="A508" s="8" t="s">
        <v>539</v>
      </c>
      <c r="B508" s="8" t="s">
        <v>536</v>
      </c>
      <c r="C508" s="8" t="s">
        <v>616</v>
      </c>
      <c r="D508" s="9" t="str">
        <f t="shared" ref="D508:D510" si="78">HYPERLINK("https://12go.asia/en/travel/Takayama/Kanazawa-Transfer", "12Go Link")</f>
        <v>12Go Link</v>
      </c>
      <c r="E508" s="8" t="s">
        <v>522</v>
      </c>
    </row>
    <row r="509">
      <c r="A509" s="8" t="s">
        <v>539</v>
      </c>
      <c r="B509" s="8" t="s">
        <v>536</v>
      </c>
      <c r="C509" s="8" t="s">
        <v>616</v>
      </c>
      <c r="D509" s="9" t="str">
        <f t="shared" si="78"/>
        <v>12Go Link</v>
      </c>
      <c r="E509" s="8" t="s">
        <v>523</v>
      </c>
    </row>
    <row r="510">
      <c r="A510" s="8" t="s">
        <v>539</v>
      </c>
      <c r="B510" s="8" t="s">
        <v>536</v>
      </c>
      <c r="C510" s="8" t="s">
        <v>616</v>
      </c>
      <c r="D510" s="9" t="str">
        <f t="shared" si="78"/>
        <v>12Go Link</v>
      </c>
      <c r="E510" s="8" t="s">
        <v>524</v>
      </c>
    </row>
    <row r="511">
      <c r="A511" s="8" t="s">
        <v>539</v>
      </c>
      <c r="B511" s="8" t="s">
        <v>549</v>
      </c>
      <c r="C511" s="8" t="s">
        <v>617</v>
      </c>
      <c r="D511" s="9" t="str">
        <f t="shared" ref="D511:D513" si="79">HYPERLINK("https://12go.asia/en/travel/Takayama/Kyoto", "12Go Link")</f>
        <v>12Go Link</v>
      </c>
      <c r="E511" s="8" t="s">
        <v>522</v>
      </c>
    </row>
    <row r="512">
      <c r="A512" s="8" t="s">
        <v>539</v>
      </c>
      <c r="B512" s="8" t="s">
        <v>549</v>
      </c>
      <c r="C512" s="8" t="s">
        <v>617</v>
      </c>
      <c r="D512" s="9" t="str">
        <f t="shared" si="79"/>
        <v>12Go Link</v>
      </c>
      <c r="E512" s="8" t="s">
        <v>523</v>
      </c>
    </row>
    <row r="513">
      <c r="A513" s="8" t="s">
        <v>539</v>
      </c>
      <c r="B513" s="8" t="s">
        <v>549</v>
      </c>
      <c r="C513" s="8" t="s">
        <v>617</v>
      </c>
      <c r="D513" s="9" t="str">
        <f t="shared" si="79"/>
        <v>12Go Link</v>
      </c>
      <c r="E513" s="8" t="s">
        <v>524</v>
      </c>
    </row>
    <row r="514">
      <c r="A514" s="8" t="s">
        <v>539</v>
      </c>
      <c r="B514" s="8" t="s">
        <v>537</v>
      </c>
      <c r="C514" s="8" t="s">
        <v>618</v>
      </c>
      <c r="D514" s="9" t="str">
        <f t="shared" ref="D514:D516" si="80">HYPERLINK("https://12go.asia/en/travel/Takayama/Shirakawago", "12Go Link")</f>
        <v>12Go Link</v>
      </c>
      <c r="E514" s="8" t="s">
        <v>522</v>
      </c>
    </row>
    <row r="515">
      <c r="A515" s="8" t="s">
        <v>539</v>
      </c>
      <c r="B515" s="8" t="s">
        <v>537</v>
      </c>
      <c r="C515" s="8" t="s">
        <v>618</v>
      </c>
      <c r="D515" s="9" t="str">
        <f t="shared" si="80"/>
        <v>12Go Link</v>
      </c>
      <c r="E515" s="8" t="s">
        <v>523</v>
      </c>
    </row>
    <row r="516">
      <c r="A516" s="8" t="s">
        <v>539</v>
      </c>
      <c r="B516" s="8" t="s">
        <v>537</v>
      </c>
      <c r="C516" s="8" t="s">
        <v>618</v>
      </c>
      <c r="D516" s="9" t="str">
        <f t="shared" si="80"/>
        <v>12Go Link</v>
      </c>
      <c r="E516" s="8" t="s">
        <v>524</v>
      </c>
    </row>
    <row r="517">
      <c r="A517" s="6" t="s">
        <v>526</v>
      </c>
      <c r="B517" s="6" t="s">
        <v>525</v>
      </c>
      <c r="C517" s="6" t="s">
        <v>619</v>
      </c>
      <c r="D517" s="7" t="str">
        <f t="shared" ref="D517:D519" si="81">HYPERLINK("https://12go.asia/en/travel/Tokyo/Hakuba-Transfer", "12Go Link")</f>
        <v>12Go Link</v>
      </c>
      <c r="E517" s="6" t="s">
        <v>522</v>
      </c>
    </row>
    <row r="518">
      <c r="A518" s="6" t="s">
        <v>526</v>
      </c>
      <c r="B518" s="6" t="s">
        <v>525</v>
      </c>
      <c r="C518" s="6" t="s">
        <v>619</v>
      </c>
      <c r="D518" s="7" t="str">
        <f t="shared" si="81"/>
        <v>12Go Link</v>
      </c>
      <c r="E518" s="6" t="s">
        <v>523</v>
      </c>
    </row>
    <row r="519">
      <c r="A519" s="6" t="s">
        <v>526</v>
      </c>
      <c r="B519" s="6" t="s">
        <v>525</v>
      </c>
      <c r="C519" s="6" t="s">
        <v>619</v>
      </c>
      <c r="D519" s="7" t="str">
        <f t="shared" si="81"/>
        <v>12Go Link</v>
      </c>
      <c r="E519" s="6" t="s">
        <v>524</v>
      </c>
    </row>
    <row r="520">
      <c r="A520" s="6" t="s">
        <v>526</v>
      </c>
      <c r="B520" s="6" t="s">
        <v>620</v>
      </c>
      <c r="C520" s="6" t="s">
        <v>621</v>
      </c>
      <c r="D520" s="7" t="str">
        <f t="shared" ref="D520:D521" si="82">HYPERLINK("https://12go.asia/en/travel/Tokyo/Kanazawa", "12Go Link")</f>
        <v>12Go Link</v>
      </c>
      <c r="E520" s="6" t="s">
        <v>583</v>
      </c>
    </row>
    <row r="521">
      <c r="A521" s="6" t="s">
        <v>526</v>
      </c>
      <c r="B521" s="6" t="s">
        <v>620</v>
      </c>
      <c r="C521" s="6" t="s">
        <v>621</v>
      </c>
      <c r="D521" s="7" t="str">
        <f t="shared" si="82"/>
        <v>12Go Link</v>
      </c>
      <c r="E521" s="6" t="s">
        <v>622</v>
      </c>
    </row>
    <row r="522">
      <c r="A522" s="8" t="s">
        <v>614</v>
      </c>
      <c r="B522" s="8" t="s">
        <v>537</v>
      </c>
      <c r="C522" s="8" t="s">
        <v>623</v>
      </c>
      <c r="D522" s="9" t="str">
        <f t="shared" ref="D522:D524" si="83">HYPERLINK("https://12go.asia/en/travel/Toyama/Shirakawago", "12Go Link")</f>
        <v>12Go Link</v>
      </c>
      <c r="E522" s="8" t="s">
        <v>522</v>
      </c>
    </row>
    <row r="523">
      <c r="A523" s="8" t="s">
        <v>614</v>
      </c>
      <c r="B523" s="8" t="s">
        <v>537</v>
      </c>
      <c r="C523" s="8" t="s">
        <v>623</v>
      </c>
      <c r="D523" s="9" t="str">
        <f t="shared" si="83"/>
        <v>12Go Link</v>
      </c>
      <c r="E523" s="8" t="s">
        <v>523</v>
      </c>
    </row>
    <row r="524">
      <c r="A524" s="8" t="s">
        <v>614</v>
      </c>
      <c r="B524" s="8" t="s">
        <v>537</v>
      </c>
      <c r="C524" s="8" t="s">
        <v>623</v>
      </c>
      <c r="D524" s="9" t="str">
        <f t="shared" si="83"/>
        <v>12Go Link</v>
      </c>
      <c r="E524" s="8" t="s">
        <v>524</v>
      </c>
    </row>
    <row r="525">
      <c r="A525" s="6" t="s">
        <v>594</v>
      </c>
      <c r="B525" s="6" t="s">
        <v>553</v>
      </c>
      <c r="C525" s="6" t="s">
        <v>624</v>
      </c>
      <c r="D525" s="7" t="str">
        <f t="shared" ref="D525:D526" si="84">HYPERLINK("https://12go.asia/en/travel/Universal-Studios-Japan/Osaka", "12Go Link")</f>
        <v>12Go Link</v>
      </c>
      <c r="E525" s="6" t="s">
        <v>502</v>
      </c>
    </row>
    <row r="526">
      <c r="A526" s="6" t="s">
        <v>594</v>
      </c>
      <c r="B526" s="6" t="s">
        <v>553</v>
      </c>
      <c r="C526" s="6" t="s">
        <v>624</v>
      </c>
      <c r="D526" s="7" t="str">
        <f t="shared" si="84"/>
        <v>12Go Link</v>
      </c>
      <c r="E526" s="6" t="s">
        <v>503</v>
      </c>
    </row>
    <row r="527">
      <c r="A527" s="8" t="s">
        <v>541</v>
      </c>
      <c r="B527" s="8" t="s">
        <v>536</v>
      </c>
      <c r="C527" s="8" t="s">
        <v>625</v>
      </c>
      <c r="D527" s="9" t="str">
        <f t="shared" ref="D527:D529" si="85">HYPERLINK("https://12go.asia/en/travel/Wakura-Onsen/Kanazawa-Transfer", "12Go Link")</f>
        <v>12Go Link</v>
      </c>
      <c r="E527" s="8" t="s">
        <v>522</v>
      </c>
    </row>
    <row r="528">
      <c r="A528" s="8" t="s">
        <v>541</v>
      </c>
      <c r="B528" s="8" t="s">
        <v>536</v>
      </c>
      <c r="C528" s="8" t="s">
        <v>625</v>
      </c>
      <c r="D528" s="9" t="str">
        <f t="shared" si="85"/>
        <v>12Go Link</v>
      </c>
      <c r="E528" s="8" t="s">
        <v>523</v>
      </c>
    </row>
    <row r="529">
      <c r="A529" s="8" t="s">
        <v>541</v>
      </c>
      <c r="B529" s="8" t="s">
        <v>536</v>
      </c>
      <c r="C529" s="8" t="s">
        <v>625</v>
      </c>
      <c r="D529" s="9" t="str">
        <f t="shared" si="85"/>
        <v>12Go Link</v>
      </c>
      <c r="E529" s="8" t="s">
        <v>524</v>
      </c>
    </row>
    <row r="530">
      <c r="A530" s="6" t="s">
        <v>529</v>
      </c>
      <c r="B530" s="6" t="s">
        <v>520</v>
      </c>
      <c r="C530" s="6" t="s">
        <v>626</v>
      </c>
      <c r="D530" s="7" t="str">
        <f t="shared" ref="D530:D532" si="86">HYPERLINK("https://12go.asia/en/travel/Akiyoshidai/Hiroshima-Transfer", "12Go Link")</f>
        <v>12Go Link</v>
      </c>
      <c r="E530" s="6" t="s">
        <v>522</v>
      </c>
    </row>
    <row r="531">
      <c r="A531" s="6" t="s">
        <v>529</v>
      </c>
      <c r="B531" s="6" t="s">
        <v>520</v>
      </c>
      <c r="C531" s="6" t="s">
        <v>626</v>
      </c>
      <c r="D531" s="7" t="str">
        <f t="shared" si="86"/>
        <v>12Go Link</v>
      </c>
      <c r="E531" s="6" t="s">
        <v>523</v>
      </c>
    </row>
    <row r="532">
      <c r="A532" s="6" t="s">
        <v>529</v>
      </c>
      <c r="B532" s="6" t="s">
        <v>520</v>
      </c>
      <c r="C532" s="6" t="s">
        <v>626</v>
      </c>
      <c r="D532" s="7" t="str">
        <f t="shared" si="86"/>
        <v>12Go Link</v>
      </c>
      <c r="E532" s="6" t="s">
        <v>524</v>
      </c>
    </row>
    <row r="533">
      <c r="A533" s="4" t="s">
        <v>627</v>
      </c>
      <c r="B533" s="4" t="s">
        <v>627</v>
      </c>
      <c r="C533" s="4" t="s">
        <v>628</v>
      </c>
      <c r="D533" s="5" t="str">
        <f>HYPERLINK("https://12go.asia/en/travel/Nairobi-Airport/Karen-Hotel-Transfer", "12Go Link")</f>
        <v>12Go Link</v>
      </c>
      <c r="E533" s="4" t="s">
        <v>629</v>
      </c>
    </row>
    <row r="534">
      <c r="A534" s="4" t="s">
        <v>627</v>
      </c>
      <c r="B534" s="4" t="s">
        <v>627</v>
      </c>
      <c r="C534" s="4" t="s">
        <v>630</v>
      </c>
      <c r="D534" s="5" t="str">
        <f>HYPERLINK("https://12go.asia/en/travel/Nairobi-Airport/Mombasa-Road-Hotel-Transfer", "12Go Link")</f>
        <v>12Go Link</v>
      </c>
      <c r="E534" s="4" t="s">
        <v>629</v>
      </c>
    </row>
    <row r="535">
      <c r="A535" s="4" t="s">
        <v>627</v>
      </c>
      <c r="B535" s="4" t="s">
        <v>627</v>
      </c>
      <c r="C535" s="4" t="s">
        <v>631</v>
      </c>
      <c r="D535" s="5" t="str">
        <f>HYPERLINK("https://12go.asia/en/travel/Wilson-Airport/Karen-Hotel-Transfer", "12Go Link")</f>
        <v>12Go Link</v>
      </c>
      <c r="E535" s="4" t="s">
        <v>629</v>
      </c>
    </row>
    <row r="536">
      <c r="A536" s="4" t="s">
        <v>627</v>
      </c>
      <c r="B536" s="4" t="s">
        <v>627</v>
      </c>
      <c r="C536" s="4" t="s">
        <v>632</v>
      </c>
      <c r="D536" s="5" t="str">
        <f>HYPERLINK("https://12go.asia/en/travel/Wilson-Airport/Mombasa-Road-Hotel-Transfer", "12Go Link")</f>
        <v>12Go Link</v>
      </c>
      <c r="E536" s="4" t="s">
        <v>629</v>
      </c>
    </row>
    <row r="537">
      <c r="A537" s="4" t="s">
        <v>627</v>
      </c>
      <c r="B537" s="4" t="s">
        <v>627</v>
      </c>
      <c r="C537" s="4" t="s">
        <v>633</v>
      </c>
      <c r="D537" s="5" t="str">
        <f>HYPERLINK("https://12go.asia/en/travel/Wilson-Airport/Westlands-Hotel-Transfer", "12Go Link")</f>
        <v>12Go Link</v>
      </c>
      <c r="E537" s="4" t="s">
        <v>629</v>
      </c>
    </row>
    <row r="538">
      <c r="A538" s="6" t="s">
        <v>634</v>
      </c>
      <c r="B538" s="6" t="s">
        <v>635</v>
      </c>
      <c r="C538" s="6" t="s">
        <v>636</v>
      </c>
      <c r="D538" s="7" t="str">
        <f>HYPERLINK("https://12go.asia/en/travel/Eternal-Flame/Fair-station", "12Go Link")</f>
        <v>12Go Link</v>
      </c>
      <c r="E538" s="6" t="s">
        <v>637</v>
      </c>
    </row>
    <row r="539">
      <c r="A539" s="6" t="s">
        <v>634</v>
      </c>
      <c r="B539" s="6" t="s">
        <v>638</v>
      </c>
      <c r="C539" s="6" t="s">
        <v>639</v>
      </c>
      <c r="D539" s="7" t="str">
        <f>HYPERLINK("https://12go.asia/en/travel/Eternal-Flame/Blue-Issyk-Kul-bus-stop", "12Go Link")</f>
        <v>12Go Link</v>
      </c>
      <c r="E539" s="6" t="s">
        <v>637</v>
      </c>
    </row>
    <row r="540">
      <c r="A540" s="6" t="s">
        <v>634</v>
      </c>
      <c r="B540" s="6" t="s">
        <v>640</v>
      </c>
      <c r="C540" s="6" t="s">
        <v>641</v>
      </c>
      <c r="D540" s="7" t="str">
        <f>HYPERLINK("https://12go.asia/en/travel/Eternal-Flame/Przhevalsky-Gebze-Street", "12Go Link")</f>
        <v>12Go Link</v>
      </c>
      <c r="E540" s="6" t="s">
        <v>637</v>
      </c>
    </row>
    <row r="541">
      <c r="A541" s="6" t="s">
        <v>634</v>
      </c>
      <c r="B541" s="6" t="s">
        <v>642</v>
      </c>
      <c r="C541" s="6" t="s">
        <v>643</v>
      </c>
      <c r="D541" s="7" t="str">
        <f>HYPERLINK("https://12go.asia/en/travel/Eternal-Flame/Gazprom-gas-station", "12Go Link")</f>
        <v>12Go Link</v>
      </c>
      <c r="E541" s="6" t="s">
        <v>637</v>
      </c>
    </row>
    <row r="542">
      <c r="A542" s="8" t="s">
        <v>640</v>
      </c>
      <c r="B542" s="8" t="s">
        <v>634</v>
      </c>
      <c r="C542" s="8" t="s">
        <v>644</v>
      </c>
      <c r="D542" s="9" t="str">
        <f>HYPERLINK("https://12go.asia/en/travel/Przhevalsky-Gebze-Street/Eternal-Flame", "12Go Link")</f>
        <v>12Go Link</v>
      </c>
      <c r="E542" s="8" t="s">
        <v>637</v>
      </c>
    </row>
    <row r="543">
      <c r="A543" s="2" t="s">
        <v>124</v>
      </c>
      <c r="B543" s="2" t="s">
        <v>33</v>
      </c>
      <c r="C543" s="2" t="s">
        <v>645</v>
      </c>
      <c r="D543" s="3" t="str">
        <f>HYPERLINK("https://12go.asia/en/travel/Nong-Sack-Restaurant/Ratanakiri-Banlung", "12Go Link")</f>
        <v>12Go Link</v>
      </c>
      <c r="E543" s="2" t="s">
        <v>36</v>
      </c>
    </row>
    <row r="544">
      <c r="A544" s="2" t="s">
        <v>124</v>
      </c>
      <c r="B544" s="2" t="s">
        <v>34</v>
      </c>
      <c r="C544" s="2" t="s">
        <v>646</v>
      </c>
      <c r="D544" s="3" t="str">
        <f>HYPERLINK("https://12go.asia/en/travel/Nong-Sack-Restaurant/Jasmine-Boat-Restaurant", "12Go Link")</f>
        <v>12Go Link</v>
      </c>
      <c r="E544" s="2" t="s">
        <v>36</v>
      </c>
    </row>
    <row r="545">
      <c r="A545" s="2" t="s">
        <v>124</v>
      </c>
      <c r="B545" s="2" t="s">
        <v>37</v>
      </c>
      <c r="C545" s="2" t="s">
        <v>647</v>
      </c>
      <c r="D545" s="3" t="str">
        <f>HYPERLINK("https://12go.asia/en/travel/Nong-Sack-Restaurant/SRL-Office-Stung-Treng-Branch", "12Go Link")</f>
        <v>12Go Link</v>
      </c>
      <c r="E545" s="2" t="s">
        <v>36</v>
      </c>
    </row>
    <row r="546">
      <c r="A546" s="2" t="s">
        <v>124</v>
      </c>
      <c r="B546" s="2" t="s">
        <v>39</v>
      </c>
      <c r="C546" s="2" t="s">
        <v>648</v>
      </c>
      <c r="D546" s="3" t="str">
        <f>HYPERLINK("https://12go.asia/en/travel/Nong-Sack-Restaurant/Rith-Mony-Bus-Chroy-Chorngva-Branch", "12Go Link")</f>
        <v>12Go Link</v>
      </c>
      <c r="E546" s="2" t="s">
        <v>36</v>
      </c>
    </row>
    <row r="547">
      <c r="A547" s="2" t="s">
        <v>124</v>
      </c>
      <c r="B547" s="2" t="s">
        <v>43</v>
      </c>
      <c r="C547" s="2" t="s">
        <v>649</v>
      </c>
      <c r="D547" s="3" t="str">
        <f>HYPERLINK("https://12go.asia/en/travel/Nong-Sack-Restaurant/Siem-Reap-Namo-Angkor-Travel-9R3X-GPP", "12Go Link")</f>
        <v>12Go Link</v>
      </c>
      <c r="E547" s="2" t="s">
        <v>36</v>
      </c>
    </row>
    <row r="548">
      <c r="A548" s="4" t="s">
        <v>45</v>
      </c>
      <c r="B548" s="4" t="s">
        <v>42</v>
      </c>
      <c r="C548" s="4" t="s">
        <v>650</v>
      </c>
      <c r="D548" s="5" t="str">
        <f>HYPERLINK("https://12go.asia/en/travel/Mr-Mo-Guesthouse/Kampong-Cham", "12Go Link")</f>
        <v>12Go Link</v>
      </c>
      <c r="E548" s="4" t="s">
        <v>36</v>
      </c>
    </row>
    <row r="549">
      <c r="A549" s="4" t="s">
        <v>45</v>
      </c>
      <c r="B549" s="4" t="s">
        <v>39</v>
      </c>
      <c r="C549" s="4" t="s">
        <v>651</v>
      </c>
      <c r="D549" s="5" t="str">
        <f>HYPERLINK("https://12go.asia/en/travel/Don-Det/Phnom-Penh", "12Go Link")</f>
        <v>12Go Link</v>
      </c>
      <c r="E549" s="4" t="s">
        <v>116</v>
      </c>
    </row>
    <row r="550">
      <c r="A550" s="4" t="s">
        <v>45</v>
      </c>
      <c r="B550" s="4" t="s">
        <v>43</v>
      </c>
      <c r="C550" s="4" t="s">
        <v>652</v>
      </c>
      <c r="D550" s="5" t="str">
        <f>HYPERLINK("https://12go.asia/en/travel/Don-Det/Siem-Reap", "12Go Link")</f>
        <v>12Go Link</v>
      </c>
      <c r="E550" s="4" t="s">
        <v>116</v>
      </c>
    </row>
    <row r="551">
      <c r="A551" s="4" t="s">
        <v>45</v>
      </c>
      <c r="B551" s="4" t="s">
        <v>43</v>
      </c>
      <c r="C551" s="4" t="s">
        <v>653</v>
      </c>
      <c r="D551" s="5" t="str">
        <f>HYPERLINK("https://12go.asia/en/travel/Mr-Mo-Guesthouse/Siem-Reap-Anglo-Bar-and-Restaurant", "12Go Link")</f>
        <v>12Go Link</v>
      </c>
      <c r="E551" s="4" t="s">
        <v>36</v>
      </c>
    </row>
    <row r="552">
      <c r="A552" s="4" t="s">
        <v>45</v>
      </c>
      <c r="B552" s="4" t="s">
        <v>43</v>
      </c>
      <c r="C552" s="4" t="s">
        <v>654</v>
      </c>
      <c r="D552" s="5" t="str">
        <f>HYPERLINK("https://12go.asia/en/travel/Mr-Mo-Guesthouse/Siem-Reap-Namo-Angkor-Travel-9R3X-GPP", "12Go Link")</f>
        <v>12Go Link</v>
      </c>
      <c r="E552" s="4" t="s">
        <v>36</v>
      </c>
    </row>
    <row r="553">
      <c r="A553" s="2" t="s">
        <v>47</v>
      </c>
      <c r="B553" s="2" t="s">
        <v>42</v>
      </c>
      <c r="C553" s="2" t="s">
        <v>655</v>
      </c>
      <c r="D553" s="3" t="str">
        <f>HYPERLINK("https://12go.asia/en/travel/GreenParadise-Tours-and-Travel-Laos/Kampong-Cham", "12Go Link")</f>
        <v>12Go Link</v>
      </c>
      <c r="E553" s="2" t="s">
        <v>36</v>
      </c>
    </row>
    <row r="554">
      <c r="A554" s="2" t="s">
        <v>47</v>
      </c>
      <c r="B554" s="2" t="s">
        <v>39</v>
      </c>
      <c r="C554" s="2" t="s">
        <v>656</v>
      </c>
      <c r="D554" s="3" t="str">
        <f>HYPERLINK("https://12go.asia/en/travel/GreenParadise-Tours-and-Travel-Laos/121-Preah-Sisowath-Quay", "12Go Link")</f>
        <v>12Go Link</v>
      </c>
      <c r="E554" s="2" t="s">
        <v>36</v>
      </c>
    </row>
    <row r="555">
      <c r="A555" s="4" t="s">
        <v>136</v>
      </c>
      <c r="B555" s="4" t="s">
        <v>39</v>
      </c>
      <c r="C555" s="4" t="s">
        <v>657</v>
      </c>
      <c r="D555" s="5" t="str">
        <f>HYPERLINK("https://12go.asia/en/travel/VLT-Natural-tours/Phnom-Penh", "12Go Link")</f>
        <v>12Go Link</v>
      </c>
      <c r="E555" s="4" t="s">
        <v>60</v>
      </c>
    </row>
    <row r="556">
      <c r="A556" s="4" t="s">
        <v>136</v>
      </c>
      <c r="B556" s="4" t="s">
        <v>43</v>
      </c>
      <c r="C556" s="4" t="s">
        <v>658</v>
      </c>
      <c r="D556" s="5" t="str">
        <f>HYPERLINK("https://12go.asia/en/travel/VLT-Natural-tours/Siem-Reap", "12Go Link")</f>
        <v>12Go Link</v>
      </c>
      <c r="E556" s="4" t="s">
        <v>60</v>
      </c>
    </row>
    <row r="557">
      <c r="A557" s="2" t="s">
        <v>49</v>
      </c>
      <c r="B557" s="2" t="s">
        <v>42</v>
      </c>
      <c r="C557" s="2" t="s">
        <v>659</v>
      </c>
      <c r="D557" s="3" t="str">
        <f>HYPERLINK("https://12go.asia/en/travel/Vientiane-Southern-Bus-Station/Kampong-Cham", "12Go Link")</f>
        <v>12Go Link</v>
      </c>
      <c r="E557" s="2" t="s">
        <v>51</v>
      </c>
    </row>
    <row r="558">
      <c r="A558" s="2" t="s">
        <v>49</v>
      </c>
      <c r="B558" s="2" t="s">
        <v>660</v>
      </c>
      <c r="C558" s="2" t="s">
        <v>661</v>
      </c>
      <c r="D558" s="3" t="str">
        <f>HYPERLINK("https://12go.asia/en/travel/Vientiane-Transfer/First-Thai-Lao-Friendship-Bridge", "12Go Link")</f>
        <v>12Go Link</v>
      </c>
      <c r="E558" s="2" t="s">
        <v>662</v>
      </c>
    </row>
    <row r="559">
      <c r="A559" s="2" t="s">
        <v>49</v>
      </c>
      <c r="B559" s="2" t="s">
        <v>49</v>
      </c>
      <c r="C559" s="2" t="s">
        <v>663</v>
      </c>
      <c r="D559" s="3" t="str">
        <f>HYPERLINK("https://12go.asia/en/travel/Vientiane-Transfer/Vientiane-Railway-Station", "12Go Link")</f>
        <v>12Go Link</v>
      </c>
      <c r="E559" s="2" t="s">
        <v>662</v>
      </c>
    </row>
    <row r="560">
      <c r="A560" s="2" t="s">
        <v>49</v>
      </c>
      <c r="B560" s="2" t="s">
        <v>49</v>
      </c>
      <c r="C560" s="2" t="s">
        <v>664</v>
      </c>
      <c r="D560" s="3" t="str">
        <f>HYPERLINK("https://12go.asia/en/travel/Vientiane-Transfer/Vientiane-Southern-Bus-Terminal", "12Go Link")</f>
        <v>12Go Link</v>
      </c>
      <c r="E560" s="2" t="s">
        <v>662</v>
      </c>
    </row>
    <row r="561">
      <c r="A561" s="8" t="s">
        <v>665</v>
      </c>
      <c r="B561" s="8" t="s">
        <v>666</v>
      </c>
      <c r="C561" s="8" t="s">
        <v>667</v>
      </c>
      <c r="D561" s="9" t="str">
        <f t="shared" ref="D561:D562" si="87">HYPERLINK("https://12go.asia/en/travel/Kota-Bharu-Airport/Jerteh-Hotel-Transfer", "12Go Link")</f>
        <v>12Go Link</v>
      </c>
      <c r="E561" s="8" t="s">
        <v>668</v>
      </c>
    </row>
    <row r="562">
      <c r="A562" s="8" t="s">
        <v>665</v>
      </c>
      <c r="B562" s="8" t="s">
        <v>666</v>
      </c>
      <c r="C562" s="8" t="s">
        <v>667</v>
      </c>
      <c r="D562" s="9" t="str">
        <f t="shared" si="87"/>
        <v>12Go Link</v>
      </c>
      <c r="E562" s="8" t="s">
        <v>669</v>
      </c>
    </row>
    <row r="563">
      <c r="A563" s="8" t="s">
        <v>665</v>
      </c>
      <c r="B563" s="8" t="s">
        <v>666</v>
      </c>
      <c r="C563" s="8" t="s">
        <v>670</v>
      </c>
      <c r="D563" s="9" t="str">
        <f t="shared" ref="D563:D564" si="88">HYPERLINK("https://12go.asia/en/travel/Kota-Bharu-Hotel-Transfer/Jerteh-Hotel-Transfer", "12Go Link")</f>
        <v>12Go Link</v>
      </c>
      <c r="E563" s="8" t="s">
        <v>671</v>
      </c>
    </row>
    <row r="564">
      <c r="A564" s="8" t="s">
        <v>665</v>
      </c>
      <c r="B564" s="8" t="s">
        <v>666</v>
      </c>
      <c r="C564" s="8" t="s">
        <v>670</v>
      </c>
      <c r="D564" s="9" t="str">
        <f t="shared" si="88"/>
        <v>12Go Link</v>
      </c>
      <c r="E564" s="8" t="s">
        <v>672</v>
      </c>
    </row>
    <row r="565">
      <c r="A565" s="8" t="s">
        <v>665</v>
      </c>
      <c r="B565" s="8" t="s">
        <v>665</v>
      </c>
      <c r="C565" s="8" t="s">
        <v>673</v>
      </c>
      <c r="D565" s="9" t="str">
        <f t="shared" ref="D565:D566" si="89">HYPERLINK("https://12go.asia/en/travel/Kota-Bharu-Airport/Jeli-Hotel-Transfer", "12Go Link")</f>
        <v>12Go Link</v>
      </c>
      <c r="E565" s="8" t="s">
        <v>668</v>
      </c>
    </row>
    <row r="566">
      <c r="A566" s="8" t="s">
        <v>665</v>
      </c>
      <c r="B566" s="8" t="s">
        <v>665</v>
      </c>
      <c r="C566" s="8" t="s">
        <v>673</v>
      </c>
      <c r="D566" s="9" t="str">
        <f t="shared" si="89"/>
        <v>12Go Link</v>
      </c>
      <c r="E566" s="8" t="s">
        <v>669</v>
      </c>
    </row>
    <row r="567">
      <c r="A567" s="8" t="s">
        <v>665</v>
      </c>
      <c r="B567" s="8" t="s">
        <v>665</v>
      </c>
      <c r="C567" s="8" t="s">
        <v>674</v>
      </c>
      <c r="D567" s="9" t="str">
        <f t="shared" ref="D567:D568" si="90">HYPERLINK("https://12go.asia/en/travel/Kota-Bharu-Airport/Kampung-Raja-Hotel-Transfer", "12Go Link")</f>
        <v>12Go Link</v>
      </c>
      <c r="E567" s="8" t="s">
        <v>668</v>
      </c>
    </row>
    <row r="568">
      <c r="A568" s="8" t="s">
        <v>665</v>
      </c>
      <c r="B568" s="8" t="s">
        <v>665</v>
      </c>
      <c r="C568" s="8" t="s">
        <v>674</v>
      </c>
      <c r="D568" s="9" t="str">
        <f t="shared" si="90"/>
        <v>12Go Link</v>
      </c>
      <c r="E568" s="8" t="s">
        <v>669</v>
      </c>
    </row>
    <row r="569">
      <c r="A569" s="8" t="s">
        <v>665</v>
      </c>
      <c r="B569" s="8" t="s">
        <v>665</v>
      </c>
      <c r="C569" s="8" t="s">
        <v>675</v>
      </c>
      <c r="D569" s="9" t="str">
        <f t="shared" ref="D569:D570" si="91">HYPERLINK("https://12go.asia/en/travel/Kota-Bharu-Airport/Kok-Lanas-Hotel-Transfer", "12Go Link")</f>
        <v>12Go Link</v>
      </c>
      <c r="E569" s="8" t="s">
        <v>668</v>
      </c>
    </row>
    <row r="570">
      <c r="A570" s="8" t="s">
        <v>665</v>
      </c>
      <c r="B570" s="8" t="s">
        <v>665</v>
      </c>
      <c r="C570" s="8" t="s">
        <v>675</v>
      </c>
      <c r="D570" s="9" t="str">
        <f t="shared" si="91"/>
        <v>12Go Link</v>
      </c>
      <c r="E570" s="8" t="s">
        <v>669</v>
      </c>
    </row>
    <row r="571">
      <c r="A571" s="8" t="s">
        <v>665</v>
      </c>
      <c r="B571" s="8" t="s">
        <v>665</v>
      </c>
      <c r="C571" s="8" t="s">
        <v>676</v>
      </c>
      <c r="D571" s="9" t="str">
        <f t="shared" ref="D571:D572" si="92">HYPERLINK("https://12go.asia/en/travel/Kota-Bharu-Airport/Kuala-Krai-Hotel-Transfer", "12Go Link")</f>
        <v>12Go Link</v>
      </c>
      <c r="E571" s="8" t="s">
        <v>668</v>
      </c>
    </row>
    <row r="572">
      <c r="A572" s="8" t="s">
        <v>665</v>
      </c>
      <c r="B572" s="8" t="s">
        <v>665</v>
      </c>
      <c r="C572" s="8" t="s">
        <v>676</v>
      </c>
      <c r="D572" s="9" t="str">
        <f t="shared" si="92"/>
        <v>12Go Link</v>
      </c>
      <c r="E572" s="8" t="s">
        <v>669</v>
      </c>
    </row>
    <row r="573">
      <c r="A573" s="8" t="s">
        <v>665</v>
      </c>
      <c r="B573" s="8" t="s">
        <v>665</v>
      </c>
      <c r="C573" s="8" t="s">
        <v>677</v>
      </c>
      <c r="D573" s="9" t="str">
        <f t="shared" ref="D573:D574" si="93">HYPERLINK("https://12go.asia/en/travel/Kota-Bharu-Airport/Kubang-Kerian", "12Go Link")</f>
        <v>12Go Link</v>
      </c>
      <c r="E573" s="8" t="s">
        <v>668</v>
      </c>
    </row>
    <row r="574">
      <c r="A574" s="8" t="s">
        <v>665</v>
      </c>
      <c r="B574" s="8" t="s">
        <v>665</v>
      </c>
      <c r="C574" s="8" t="s">
        <v>677</v>
      </c>
      <c r="D574" s="9" t="str">
        <f t="shared" si="93"/>
        <v>12Go Link</v>
      </c>
      <c r="E574" s="8" t="s">
        <v>669</v>
      </c>
    </row>
    <row r="575">
      <c r="A575" s="8" t="s">
        <v>665</v>
      </c>
      <c r="B575" s="8" t="s">
        <v>665</v>
      </c>
      <c r="C575" s="8" t="s">
        <v>678</v>
      </c>
      <c r="D575" s="9" t="str">
        <f t="shared" ref="D575:D576" si="94">HYPERLINK("https://12go.asia/en/travel/Kota-Bharu-Airport/Machang-Hotel-Transfer", "12Go Link")</f>
        <v>12Go Link</v>
      </c>
      <c r="E575" s="8" t="s">
        <v>668</v>
      </c>
    </row>
    <row r="576">
      <c r="A576" s="8" t="s">
        <v>665</v>
      </c>
      <c r="B576" s="8" t="s">
        <v>665</v>
      </c>
      <c r="C576" s="8" t="s">
        <v>678</v>
      </c>
      <c r="D576" s="9" t="str">
        <f t="shared" si="94"/>
        <v>12Go Link</v>
      </c>
      <c r="E576" s="8" t="s">
        <v>669</v>
      </c>
    </row>
    <row r="577">
      <c r="A577" s="8" t="s">
        <v>665</v>
      </c>
      <c r="B577" s="8" t="s">
        <v>665</v>
      </c>
      <c r="C577" s="8" t="s">
        <v>679</v>
      </c>
      <c r="D577" s="9" t="str">
        <f t="shared" ref="D577:D578" si="95">HYPERLINK("https://12go.asia/en/travel/Kota-Bharu-Airport/Padang-Tembak", "12Go Link")</f>
        <v>12Go Link</v>
      </c>
      <c r="E577" s="8" t="s">
        <v>668</v>
      </c>
    </row>
    <row r="578">
      <c r="A578" s="8" t="s">
        <v>665</v>
      </c>
      <c r="B578" s="8" t="s">
        <v>665</v>
      </c>
      <c r="C578" s="8" t="s">
        <v>679</v>
      </c>
      <c r="D578" s="9" t="str">
        <f t="shared" si="95"/>
        <v>12Go Link</v>
      </c>
      <c r="E578" s="8" t="s">
        <v>669</v>
      </c>
    </row>
    <row r="579">
      <c r="A579" s="8" t="s">
        <v>665</v>
      </c>
      <c r="B579" s="8" t="s">
        <v>665</v>
      </c>
      <c r="C579" s="8" t="s">
        <v>680</v>
      </c>
      <c r="D579" s="9" t="str">
        <f t="shared" ref="D579:D580" si="96">HYPERLINK("https://12go.asia/en/travel/Kota-Bharu-Airport/Pasir-Puteh-Hotel-Transfer", "12Go Link")</f>
        <v>12Go Link</v>
      </c>
      <c r="E579" s="8" t="s">
        <v>668</v>
      </c>
    </row>
    <row r="580">
      <c r="A580" s="8" t="s">
        <v>665</v>
      </c>
      <c r="B580" s="8" t="s">
        <v>665</v>
      </c>
      <c r="C580" s="8" t="s">
        <v>680</v>
      </c>
      <c r="D580" s="9" t="str">
        <f t="shared" si="96"/>
        <v>12Go Link</v>
      </c>
      <c r="E580" s="8" t="s">
        <v>669</v>
      </c>
    </row>
    <row r="581">
      <c r="A581" s="8" t="s">
        <v>665</v>
      </c>
      <c r="B581" s="8" t="s">
        <v>665</v>
      </c>
      <c r="C581" s="8" t="s">
        <v>681</v>
      </c>
      <c r="D581" s="9" t="str">
        <f t="shared" ref="D581:D582" si="97">HYPERLINK("https://12go.asia/en/travel/Kota-Bharu-Airport/Tanah-Merah-Hotel-Transfer", "12Go Link")</f>
        <v>12Go Link</v>
      </c>
      <c r="E581" s="8" t="s">
        <v>668</v>
      </c>
    </row>
    <row r="582">
      <c r="A582" s="8" t="s">
        <v>665</v>
      </c>
      <c r="B582" s="8" t="s">
        <v>665</v>
      </c>
      <c r="C582" s="8" t="s">
        <v>681</v>
      </c>
      <c r="D582" s="9" t="str">
        <f t="shared" si="97"/>
        <v>12Go Link</v>
      </c>
      <c r="E582" s="8" t="s">
        <v>669</v>
      </c>
    </row>
    <row r="583">
      <c r="A583" s="8" t="s">
        <v>665</v>
      </c>
      <c r="B583" s="8" t="s">
        <v>665</v>
      </c>
      <c r="C583" s="8" t="s">
        <v>682</v>
      </c>
      <c r="D583" s="9" t="str">
        <f t="shared" ref="D583:D584" si="98">HYPERLINK("https://12go.asia/en/travel/Kota-Bharu-Airport/Tok-Bali-Hotel-Transfer", "12Go Link")</f>
        <v>12Go Link</v>
      </c>
      <c r="E583" s="8" t="s">
        <v>668</v>
      </c>
    </row>
    <row r="584">
      <c r="A584" s="8" t="s">
        <v>665</v>
      </c>
      <c r="B584" s="8" t="s">
        <v>665</v>
      </c>
      <c r="C584" s="8" t="s">
        <v>682</v>
      </c>
      <c r="D584" s="9" t="str">
        <f t="shared" si="98"/>
        <v>12Go Link</v>
      </c>
      <c r="E584" s="8" t="s">
        <v>669</v>
      </c>
    </row>
    <row r="585">
      <c r="A585" s="8" t="s">
        <v>665</v>
      </c>
      <c r="B585" s="8" t="s">
        <v>665</v>
      </c>
      <c r="C585" s="8" t="s">
        <v>683</v>
      </c>
      <c r="D585" s="9" t="str">
        <f t="shared" ref="D585:D586" si="99">HYPERLINK("https://12go.asia/en/travel/Kota-Bharu-Hotel-Transfer/Jeli-Hotel-Transfer", "12Go Link")</f>
        <v>12Go Link</v>
      </c>
      <c r="E585" s="8" t="s">
        <v>671</v>
      </c>
    </row>
    <row r="586">
      <c r="A586" s="8" t="s">
        <v>665</v>
      </c>
      <c r="B586" s="8" t="s">
        <v>665</v>
      </c>
      <c r="C586" s="8" t="s">
        <v>683</v>
      </c>
      <c r="D586" s="9" t="str">
        <f t="shared" si="99"/>
        <v>12Go Link</v>
      </c>
      <c r="E586" s="8" t="s">
        <v>672</v>
      </c>
    </row>
    <row r="587">
      <c r="A587" s="8" t="s">
        <v>665</v>
      </c>
      <c r="B587" s="8" t="s">
        <v>665</v>
      </c>
      <c r="C587" s="8" t="s">
        <v>684</v>
      </c>
      <c r="D587" s="9" t="str">
        <f t="shared" ref="D587:D588" si="100">HYPERLINK("https://12go.asia/en/travel/Kota-Bharu-Hotel-Transfer/Kampung-Raja-Hotel-Transfer", "12Go Link")</f>
        <v>12Go Link</v>
      </c>
      <c r="E587" s="8" t="s">
        <v>671</v>
      </c>
    </row>
    <row r="588">
      <c r="A588" s="8" t="s">
        <v>665</v>
      </c>
      <c r="B588" s="8" t="s">
        <v>665</v>
      </c>
      <c r="C588" s="8" t="s">
        <v>684</v>
      </c>
      <c r="D588" s="9" t="str">
        <f t="shared" si="100"/>
        <v>12Go Link</v>
      </c>
      <c r="E588" s="8" t="s">
        <v>672</v>
      </c>
    </row>
    <row r="589">
      <c r="A589" s="8" t="s">
        <v>665</v>
      </c>
      <c r="B589" s="8" t="s">
        <v>665</v>
      </c>
      <c r="C589" s="8" t="s">
        <v>685</v>
      </c>
      <c r="D589" s="9" t="str">
        <f t="shared" ref="D589:D590" si="101">HYPERLINK("https://12go.asia/en/travel/Kota-Bharu-Hotel-Transfer/Kok-Lanas-Hotel-Transfer", "12Go Link")</f>
        <v>12Go Link</v>
      </c>
      <c r="E589" s="8" t="s">
        <v>671</v>
      </c>
    </row>
    <row r="590">
      <c r="A590" s="8" t="s">
        <v>665</v>
      </c>
      <c r="B590" s="8" t="s">
        <v>665</v>
      </c>
      <c r="C590" s="8" t="s">
        <v>685</v>
      </c>
      <c r="D590" s="9" t="str">
        <f t="shared" si="101"/>
        <v>12Go Link</v>
      </c>
      <c r="E590" s="8" t="s">
        <v>672</v>
      </c>
    </row>
    <row r="591">
      <c r="A591" s="8" t="s">
        <v>665</v>
      </c>
      <c r="B591" s="8" t="s">
        <v>665</v>
      </c>
      <c r="C591" s="8" t="s">
        <v>686</v>
      </c>
      <c r="D591" s="9" t="str">
        <f t="shared" ref="D591:D592" si="102">HYPERLINK("https://12go.asia/en/travel/Kota-Bharu-Hotel-Transfer/Kuala-Krai-Hotel-Transfer", "12Go Link")</f>
        <v>12Go Link</v>
      </c>
      <c r="E591" s="8" t="s">
        <v>671</v>
      </c>
    </row>
    <row r="592">
      <c r="A592" s="8" t="s">
        <v>665</v>
      </c>
      <c r="B592" s="8" t="s">
        <v>665</v>
      </c>
      <c r="C592" s="8" t="s">
        <v>686</v>
      </c>
      <c r="D592" s="9" t="str">
        <f t="shared" si="102"/>
        <v>12Go Link</v>
      </c>
      <c r="E592" s="8" t="s">
        <v>672</v>
      </c>
    </row>
    <row r="593">
      <c r="A593" s="8" t="s">
        <v>665</v>
      </c>
      <c r="B593" s="8" t="s">
        <v>665</v>
      </c>
      <c r="C593" s="8" t="s">
        <v>687</v>
      </c>
      <c r="D593" s="9" t="str">
        <f t="shared" ref="D593:D594" si="103">HYPERLINK("https://12go.asia/en/travel/Kota-Bharu-Hotel-Transfer/Kubang-Kerian", "12Go Link")</f>
        <v>12Go Link</v>
      </c>
      <c r="E593" s="8" t="s">
        <v>671</v>
      </c>
    </row>
    <row r="594">
      <c r="A594" s="8" t="s">
        <v>665</v>
      </c>
      <c r="B594" s="8" t="s">
        <v>665</v>
      </c>
      <c r="C594" s="8" t="s">
        <v>687</v>
      </c>
      <c r="D594" s="9" t="str">
        <f t="shared" si="103"/>
        <v>12Go Link</v>
      </c>
      <c r="E594" s="8" t="s">
        <v>672</v>
      </c>
    </row>
    <row r="595">
      <c r="A595" s="8" t="s">
        <v>665</v>
      </c>
      <c r="B595" s="8" t="s">
        <v>665</v>
      </c>
      <c r="C595" s="8" t="s">
        <v>688</v>
      </c>
      <c r="D595" s="9" t="str">
        <f t="shared" ref="D595:D596" si="104">HYPERLINK("https://12go.asia/en/travel/Kota-Bharu-Hotel-Transfer/Machang-Hotel-Transfer", "12Go Link")</f>
        <v>12Go Link</v>
      </c>
      <c r="E595" s="8" t="s">
        <v>671</v>
      </c>
    </row>
    <row r="596">
      <c r="A596" s="8" t="s">
        <v>665</v>
      </c>
      <c r="B596" s="8" t="s">
        <v>665</v>
      </c>
      <c r="C596" s="8" t="s">
        <v>688</v>
      </c>
      <c r="D596" s="9" t="str">
        <f t="shared" si="104"/>
        <v>12Go Link</v>
      </c>
      <c r="E596" s="8" t="s">
        <v>672</v>
      </c>
    </row>
    <row r="597">
      <c r="A597" s="8" t="s">
        <v>665</v>
      </c>
      <c r="B597" s="8" t="s">
        <v>665</v>
      </c>
      <c r="C597" s="8" t="s">
        <v>689</v>
      </c>
      <c r="D597" s="9" t="str">
        <f t="shared" ref="D597:D598" si="105">HYPERLINK("https://12go.asia/en/travel/Kota-Bharu-Hotel-Transfer/Padang-Tembak", "12Go Link")</f>
        <v>12Go Link</v>
      </c>
      <c r="E597" s="8" t="s">
        <v>671</v>
      </c>
    </row>
    <row r="598">
      <c r="A598" s="8" t="s">
        <v>665</v>
      </c>
      <c r="B598" s="8" t="s">
        <v>665</v>
      </c>
      <c r="C598" s="8" t="s">
        <v>689</v>
      </c>
      <c r="D598" s="9" t="str">
        <f t="shared" si="105"/>
        <v>12Go Link</v>
      </c>
      <c r="E598" s="8" t="s">
        <v>672</v>
      </c>
    </row>
    <row r="599">
      <c r="A599" s="8" t="s">
        <v>665</v>
      </c>
      <c r="B599" s="8" t="s">
        <v>665</v>
      </c>
      <c r="C599" s="8" t="s">
        <v>690</v>
      </c>
      <c r="D599" s="9" t="str">
        <f t="shared" ref="D599:D600" si="106">HYPERLINK("https://12go.asia/en/travel/Kota-Bharu-Hotel-Transfer/Pasir-Puteh-Hotel-Transfer", "12Go Link")</f>
        <v>12Go Link</v>
      </c>
      <c r="E599" s="8" t="s">
        <v>671</v>
      </c>
    </row>
    <row r="600">
      <c r="A600" s="8" t="s">
        <v>665</v>
      </c>
      <c r="B600" s="8" t="s">
        <v>665</v>
      </c>
      <c r="C600" s="8" t="s">
        <v>690</v>
      </c>
      <c r="D600" s="9" t="str">
        <f t="shared" si="106"/>
        <v>12Go Link</v>
      </c>
      <c r="E600" s="8" t="s">
        <v>672</v>
      </c>
    </row>
    <row r="601">
      <c r="A601" s="8" t="s">
        <v>665</v>
      </c>
      <c r="B601" s="8" t="s">
        <v>665</v>
      </c>
      <c r="C601" s="8" t="s">
        <v>691</v>
      </c>
      <c r="D601" s="9" t="str">
        <f t="shared" ref="D601:D602" si="107">HYPERLINK("https://12go.asia/en/travel/Kota-Bharu-Hotel-Transfer/Pengkalan-Chepa", "12Go Link")</f>
        <v>12Go Link</v>
      </c>
      <c r="E601" s="8" t="s">
        <v>671</v>
      </c>
    </row>
    <row r="602">
      <c r="A602" s="8" t="s">
        <v>665</v>
      </c>
      <c r="B602" s="8" t="s">
        <v>665</v>
      </c>
      <c r="C602" s="8" t="s">
        <v>691</v>
      </c>
      <c r="D602" s="9" t="str">
        <f t="shared" si="107"/>
        <v>12Go Link</v>
      </c>
      <c r="E602" s="8" t="s">
        <v>672</v>
      </c>
    </row>
    <row r="603">
      <c r="A603" s="8" t="s">
        <v>665</v>
      </c>
      <c r="B603" s="8" t="s">
        <v>665</v>
      </c>
      <c r="C603" s="8" t="s">
        <v>692</v>
      </c>
      <c r="D603" s="9" t="str">
        <f t="shared" ref="D603:D604" si="108">HYPERLINK("https://12go.asia/en/travel/Kota-Bharu-Hotel-Transfer/Rantau-Panjang-Hotel-Transfer", "12Go Link")</f>
        <v>12Go Link</v>
      </c>
      <c r="E603" s="8" t="s">
        <v>671</v>
      </c>
    </row>
    <row r="604">
      <c r="A604" s="8" t="s">
        <v>665</v>
      </c>
      <c r="B604" s="8" t="s">
        <v>665</v>
      </c>
      <c r="C604" s="8" t="s">
        <v>692</v>
      </c>
      <c r="D604" s="9" t="str">
        <f t="shared" si="108"/>
        <v>12Go Link</v>
      </c>
      <c r="E604" s="8" t="s">
        <v>672</v>
      </c>
    </row>
    <row r="605">
      <c r="A605" s="8" t="s">
        <v>665</v>
      </c>
      <c r="B605" s="8" t="s">
        <v>665</v>
      </c>
      <c r="C605" s="8" t="s">
        <v>693</v>
      </c>
      <c r="D605" s="9" t="str">
        <f t="shared" ref="D605:D606" si="109">HYPERLINK("https://12go.asia/en/travel/Kota-Bharu-Hotel-Transfer/Tanah-Merah-Hotel-Transfer", "12Go Link")</f>
        <v>12Go Link</v>
      </c>
      <c r="E605" s="8" t="s">
        <v>671</v>
      </c>
    </row>
    <row r="606">
      <c r="A606" s="8" t="s">
        <v>665</v>
      </c>
      <c r="B606" s="8" t="s">
        <v>665</v>
      </c>
      <c r="C606" s="8" t="s">
        <v>693</v>
      </c>
      <c r="D606" s="9" t="str">
        <f t="shared" si="109"/>
        <v>12Go Link</v>
      </c>
      <c r="E606" s="8" t="s">
        <v>672</v>
      </c>
    </row>
    <row r="607">
      <c r="A607" s="8" t="s">
        <v>665</v>
      </c>
      <c r="B607" s="8" t="s">
        <v>665</v>
      </c>
      <c r="C607" s="8" t="s">
        <v>694</v>
      </c>
      <c r="D607" s="9" t="str">
        <f t="shared" ref="D607:D608" si="110">HYPERLINK("https://12go.asia/en/travel/Kota-Bharu-Hotel-Transfer/Tok-Bali-Hotel-Transfer", "12Go Link")</f>
        <v>12Go Link</v>
      </c>
      <c r="E607" s="8" t="s">
        <v>671</v>
      </c>
    </row>
    <row r="608">
      <c r="A608" s="8" t="s">
        <v>665</v>
      </c>
      <c r="B608" s="8" t="s">
        <v>665</v>
      </c>
      <c r="C608" s="8" t="s">
        <v>694</v>
      </c>
      <c r="D608" s="9" t="str">
        <f t="shared" si="110"/>
        <v>12Go Link</v>
      </c>
      <c r="E608" s="8" t="s">
        <v>672</v>
      </c>
    </row>
    <row r="609">
      <c r="A609" s="8" t="s">
        <v>665</v>
      </c>
      <c r="B609" s="8" t="s">
        <v>695</v>
      </c>
      <c r="C609" s="8" t="s">
        <v>696</v>
      </c>
      <c r="D609" s="9" t="str">
        <f t="shared" ref="D609:D610" si="111">HYPERLINK("https://12go.asia/en/travel/Kota-Bharu-Airport/Pengkalan-Chepa-Hotel-Transfer", "12Go Link")</f>
        <v>12Go Link</v>
      </c>
      <c r="E609" s="8" t="s">
        <v>668</v>
      </c>
    </row>
    <row r="610">
      <c r="A610" s="8" t="s">
        <v>665</v>
      </c>
      <c r="B610" s="8" t="s">
        <v>695</v>
      </c>
      <c r="C610" s="8" t="s">
        <v>696</v>
      </c>
      <c r="D610" s="9" t="str">
        <f t="shared" si="111"/>
        <v>12Go Link</v>
      </c>
      <c r="E610" s="8" t="s">
        <v>669</v>
      </c>
    </row>
    <row r="611">
      <c r="A611" s="8" t="s">
        <v>665</v>
      </c>
      <c r="B611" s="8" t="s">
        <v>697</v>
      </c>
      <c r="C611" s="8" t="s">
        <v>698</v>
      </c>
      <c r="D611" s="9" t="str">
        <f t="shared" ref="D611:D612" si="112">HYPERLINK("https://12go.asia/en/travel/Kota-Bharu-Airport/Rantau-Panjang-Hotel-Transfer", "12Go Link")</f>
        <v>12Go Link</v>
      </c>
      <c r="E611" s="8" t="s">
        <v>668</v>
      </c>
    </row>
    <row r="612">
      <c r="A612" s="8" t="s">
        <v>665</v>
      </c>
      <c r="B612" s="8" t="s">
        <v>697</v>
      </c>
      <c r="C612" s="8" t="s">
        <v>698</v>
      </c>
      <c r="D612" s="9" t="str">
        <f t="shared" si="112"/>
        <v>12Go Link</v>
      </c>
      <c r="E612" s="8" t="s">
        <v>669</v>
      </c>
    </row>
    <row r="613">
      <c r="A613" s="8" t="s">
        <v>665</v>
      </c>
      <c r="B613" s="8" t="s">
        <v>699</v>
      </c>
      <c r="C613" s="8" t="s">
        <v>700</v>
      </c>
      <c r="D613" s="9" t="str">
        <f t="shared" ref="D613:D614" si="113">HYPERLINK("https://12go.asia/en/travel/Kota-Bharu-Airport/Besut-Hotel-Transfer", "12Go Link")</f>
        <v>12Go Link</v>
      </c>
      <c r="E613" s="8" t="s">
        <v>668</v>
      </c>
    </row>
    <row r="614">
      <c r="A614" s="8" t="s">
        <v>665</v>
      </c>
      <c r="B614" s="8" t="s">
        <v>699</v>
      </c>
      <c r="C614" s="8" t="s">
        <v>700</v>
      </c>
      <c r="D614" s="9" t="str">
        <f t="shared" si="113"/>
        <v>12Go Link</v>
      </c>
      <c r="E614" s="8" t="s">
        <v>669</v>
      </c>
    </row>
    <row r="615">
      <c r="A615" s="8" t="s">
        <v>665</v>
      </c>
      <c r="B615" s="8" t="s">
        <v>699</v>
      </c>
      <c r="C615" s="8" t="s">
        <v>701</v>
      </c>
      <c r="D615" s="9" t="str">
        <f t="shared" ref="D615:D616" si="114">HYPERLINK("https://12go.asia/en/travel/Kota-Bharu-Airport/Kuala-Terengganu", "12Go Link")</f>
        <v>12Go Link</v>
      </c>
      <c r="E615" s="8" t="s">
        <v>668</v>
      </c>
    </row>
    <row r="616">
      <c r="A616" s="8" t="s">
        <v>665</v>
      </c>
      <c r="B616" s="8" t="s">
        <v>699</v>
      </c>
      <c r="C616" s="8" t="s">
        <v>701</v>
      </c>
      <c r="D616" s="9" t="str">
        <f t="shared" si="114"/>
        <v>12Go Link</v>
      </c>
      <c r="E616" s="8" t="s">
        <v>669</v>
      </c>
    </row>
    <row r="617">
      <c r="A617" s="8" t="s">
        <v>665</v>
      </c>
      <c r="B617" s="8" t="s">
        <v>699</v>
      </c>
      <c r="C617" s="8" t="s">
        <v>702</v>
      </c>
      <c r="D617" s="9" t="str">
        <f t="shared" ref="D617:D618" si="115">HYPERLINK("https://12go.asia/en/travel/Kota-Bharu-Hotel-Transfer/Besut-Hotel-Transfer", "12Go Link")</f>
        <v>12Go Link</v>
      </c>
      <c r="E617" s="8" t="s">
        <v>671</v>
      </c>
    </row>
    <row r="618">
      <c r="A618" s="8" t="s">
        <v>665</v>
      </c>
      <c r="B618" s="8" t="s">
        <v>699</v>
      </c>
      <c r="C618" s="8" t="s">
        <v>702</v>
      </c>
      <c r="D618" s="9" t="str">
        <f t="shared" si="115"/>
        <v>12Go Link</v>
      </c>
      <c r="E618" s="8" t="s">
        <v>672</v>
      </c>
    </row>
    <row r="619">
      <c r="A619" s="8" t="s">
        <v>665</v>
      </c>
      <c r="B619" s="8" t="s">
        <v>699</v>
      </c>
      <c r="C619" s="8" t="s">
        <v>703</v>
      </c>
      <c r="D619" s="9" t="str">
        <f t="shared" ref="D619:D620" si="116">HYPERLINK("https://12go.asia/en/travel/Kota-Bharu-Hotel-Transfer/Kuala-Terengganu", "12Go Link")</f>
        <v>12Go Link</v>
      </c>
      <c r="E619" s="8" t="s">
        <v>671</v>
      </c>
    </row>
    <row r="620">
      <c r="A620" s="8" t="s">
        <v>665</v>
      </c>
      <c r="B620" s="8" t="s">
        <v>699</v>
      </c>
      <c r="C620" s="8" t="s">
        <v>703</v>
      </c>
      <c r="D620" s="9" t="str">
        <f t="shared" si="116"/>
        <v>12Go Link</v>
      </c>
      <c r="E620" s="8" t="s">
        <v>672</v>
      </c>
    </row>
    <row r="621">
      <c r="A621" s="6" t="s">
        <v>704</v>
      </c>
      <c r="B621" s="6" t="s">
        <v>705</v>
      </c>
      <c r="C621" s="6" t="s">
        <v>706</v>
      </c>
      <c r="D621" s="7" t="str">
        <f>HYPERLINK("https://12go.asia/en/travel/Penang-Hotel-Transfer/Cameron-Highlands-Hotel-Transfer", "12Go Link")</f>
        <v>12Go Link</v>
      </c>
      <c r="E621" s="6" t="s">
        <v>707</v>
      </c>
    </row>
    <row r="622">
      <c r="A622" s="6" t="s">
        <v>704</v>
      </c>
      <c r="B622" s="6" t="s">
        <v>708</v>
      </c>
      <c r="C622" s="6" t="s">
        <v>709</v>
      </c>
      <c r="D622" s="7" t="str">
        <f>HYPERLINK("https://12go.asia/en/travel/Penang-Hotel-Transfer/Ipoh-Hotel-Transfer", "12Go Link")</f>
        <v>12Go Link</v>
      </c>
      <c r="E622" s="6" t="s">
        <v>707</v>
      </c>
    </row>
    <row r="623">
      <c r="A623" s="6" t="s">
        <v>704</v>
      </c>
      <c r="B623" s="6" t="s">
        <v>710</v>
      </c>
      <c r="C623" s="6" t="s">
        <v>711</v>
      </c>
      <c r="D623" s="7" t="str">
        <f>HYPERLINK("https://12go.asia/en/travel/Penang-Hotel-Transfer/Kuala-Lumpur-Hotel-Transfer", "12Go Link")</f>
        <v>12Go Link</v>
      </c>
      <c r="E623" s="6" t="s">
        <v>707</v>
      </c>
    </row>
    <row r="624">
      <c r="A624" s="6" t="s">
        <v>704</v>
      </c>
      <c r="B624" s="6" t="s">
        <v>712</v>
      </c>
      <c r="C624" s="6" t="s">
        <v>713</v>
      </c>
      <c r="D624" s="7" t="str">
        <f>HYPERLINK("https://12go.asia/en/travel/Penang-Hotel-Transfer/Malacca-Hotel-Transfer", "12Go Link")</f>
        <v>12Go Link</v>
      </c>
      <c r="E624" s="6" t="s">
        <v>707</v>
      </c>
    </row>
    <row r="625">
      <c r="A625" s="4" t="s">
        <v>714</v>
      </c>
      <c r="B625" s="4" t="s">
        <v>715</v>
      </c>
      <c r="C625" s="4" t="s">
        <v>716</v>
      </c>
      <c r="D625" s="5" t="str">
        <f>HYPERLINK("https://12go.asia/en/travel/Christchurch/Tekapo", "12Go Link")</f>
        <v>12Go Link</v>
      </c>
      <c r="E625" s="4" t="s">
        <v>512</v>
      </c>
    </row>
    <row r="626">
      <c r="A626" s="4" t="s">
        <v>714</v>
      </c>
      <c r="B626" s="4" t="s">
        <v>717</v>
      </c>
      <c r="C626" s="4" t="s">
        <v>718</v>
      </c>
      <c r="D626" s="5" t="str">
        <f>HYPERLINK("https://12go.asia/en/travel/Christchurch/Twizel", "12Go Link")</f>
        <v>12Go Link</v>
      </c>
      <c r="E626" s="4" t="s">
        <v>512</v>
      </c>
    </row>
    <row r="627">
      <c r="A627" s="2" t="s">
        <v>719</v>
      </c>
      <c r="B627" s="2" t="s">
        <v>720</v>
      </c>
      <c r="C627" s="2" t="s">
        <v>721</v>
      </c>
      <c r="D627" s="3" t="str">
        <f>HYPERLINK("https://12go.asia/en/travel/Greymouth/Hokitika", "12Go Link")</f>
        <v>12Go Link</v>
      </c>
      <c r="E627" s="2" t="s">
        <v>512</v>
      </c>
    </row>
    <row r="628">
      <c r="A628" s="2" t="s">
        <v>719</v>
      </c>
      <c r="B628" s="2" t="s">
        <v>722</v>
      </c>
      <c r="C628" s="2" t="s">
        <v>723</v>
      </c>
      <c r="D628" s="3" t="str">
        <f>HYPERLINK("https://12go.asia/en/travel/Greymouth/Fox-Glacier", "12Go Link")</f>
        <v>12Go Link</v>
      </c>
      <c r="E628" s="2" t="s">
        <v>512</v>
      </c>
    </row>
    <row r="629">
      <c r="A629" s="2" t="s">
        <v>719</v>
      </c>
      <c r="B629" s="2" t="s">
        <v>722</v>
      </c>
      <c r="C629" s="2" t="s">
        <v>724</v>
      </c>
      <c r="D629" s="3" t="str">
        <f>HYPERLINK("https://12go.asia/en/travel/Greymouth/Franz-Josef", "12Go Link")</f>
        <v>12Go Link</v>
      </c>
      <c r="E629" s="2" t="s">
        <v>512</v>
      </c>
    </row>
    <row r="630">
      <c r="A630" s="4" t="s">
        <v>720</v>
      </c>
      <c r="B630" s="4" t="s">
        <v>719</v>
      </c>
      <c r="C630" s="4" t="s">
        <v>725</v>
      </c>
      <c r="D630" s="5" t="str">
        <f>HYPERLINK("https://12go.asia/en/travel/Hokitika/Greymouth", "12Go Link")</f>
        <v>12Go Link</v>
      </c>
      <c r="E630" s="4" t="s">
        <v>512</v>
      </c>
    </row>
    <row r="631">
      <c r="A631" s="2" t="s">
        <v>715</v>
      </c>
      <c r="B631" s="2" t="s">
        <v>714</v>
      </c>
      <c r="C631" s="2" t="s">
        <v>726</v>
      </c>
      <c r="D631" s="3" t="str">
        <f>HYPERLINK("https://12go.asia/en/travel/Tekapo/Christchurch", "12Go Link")</f>
        <v>12Go Link</v>
      </c>
      <c r="E631" s="2" t="s">
        <v>512</v>
      </c>
    </row>
    <row r="632">
      <c r="A632" s="2" t="s">
        <v>715</v>
      </c>
      <c r="B632" s="2" t="s">
        <v>727</v>
      </c>
      <c r="C632" s="2" t="s">
        <v>728</v>
      </c>
      <c r="D632" s="3" t="str">
        <f>HYPERLINK("https://12go.asia/en/travel/Tekapo/Queenstown-Athol-St", "12Go Link")</f>
        <v>12Go Link</v>
      </c>
      <c r="E632" s="2" t="s">
        <v>512</v>
      </c>
    </row>
    <row r="633">
      <c r="A633" s="2" t="s">
        <v>715</v>
      </c>
      <c r="B633" s="2" t="s">
        <v>717</v>
      </c>
      <c r="C633" s="2" t="s">
        <v>729</v>
      </c>
      <c r="D633" s="3" t="str">
        <f>HYPERLINK("https://12go.asia/en/travel/Tekapo/Twizel", "12Go Link")</f>
        <v>12Go Link</v>
      </c>
      <c r="E633" s="2" t="s">
        <v>512</v>
      </c>
    </row>
    <row r="634">
      <c r="A634" s="2" t="s">
        <v>715</v>
      </c>
      <c r="B634" s="2" t="s">
        <v>722</v>
      </c>
      <c r="C634" s="2" t="s">
        <v>730</v>
      </c>
      <c r="D634" s="3" t="str">
        <f>HYPERLINK("https://12go.asia/en/travel/Tekapo/Mount-Cook", "12Go Link")</f>
        <v>12Go Link</v>
      </c>
      <c r="E634" s="2" t="s">
        <v>512</v>
      </c>
    </row>
    <row r="635">
      <c r="A635" s="4" t="s">
        <v>727</v>
      </c>
      <c r="B635" s="4" t="s">
        <v>715</v>
      </c>
      <c r="C635" s="4" t="s">
        <v>731</v>
      </c>
      <c r="D635" s="5" t="str">
        <f>HYPERLINK("https://12go.asia/en/travel/Queenstown-Athol-St/Tekapo", "12Go Link")</f>
        <v>12Go Link</v>
      </c>
      <c r="E635" s="4" t="s">
        <v>512</v>
      </c>
    </row>
    <row r="636">
      <c r="A636" s="4" t="s">
        <v>727</v>
      </c>
      <c r="B636" s="4" t="s">
        <v>732</v>
      </c>
      <c r="C636" s="4" t="s">
        <v>733</v>
      </c>
      <c r="D636" s="5" t="str">
        <f>HYPERLINK("https://12go.asia/en/travel/Queenstown-Athol-St/Te-Anau", "12Go Link")</f>
        <v>12Go Link</v>
      </c>
      <c r="E636" s="4" t="s">
        <v>512</v>
      </c>
    </row>
    <row r="637">
      <c r="A637" s="4" t="s">
        <v>727</v>
      </c>
      <c r="B637" s="4" t="s">
        <v>717</v>
      </c>
      <c r="C637" s="4" t="s">
        <v>734</v>
      </c>
      <c r="D637" s="5" t="str">
        <f>HYPERLINK("https://12go.asia/en/travel/Queenstown-Athol-St/Twizel", "12Go Link")</f>
        <v>12Go Link</v>
      </c>
      <c r="E637" s="4" t="s">
        <v>512</v>
      </c>
    </row>
    <row r="638">
      <c r="A638" s="4" t="s">
        <v>727</v>
      </c>
      <c r="B638" s="4" t="s">
        <v>722</v>
      </c>
      <c r="C638" s="4" t="s">
        <v>735</v>
      </c>
      <c r="D638" s="5" t="str">
        <f>HYPERLINK("https://12go.asia/en/travel/Queenstown-Athol-St/Fox-Glacier", "12Go Link")</f>
        <v>12Go Link</v>
      </c>
      <c r="E638" s="4" t="s">
        <v>512</v>
      </c>
    </row>
    <row r="639">
      <c r="A639" s="4" t="s">
        <v>727</v>
      </c>
      <c r="B639" s="4" t="s">
        <v>722</v>
      </c>
      <c r="C639" s="4" t="s">
        <v>736</v>
      </c>
      <c r="D639" s="5" t="str">
        <f>HYPERLINK("https://12go.asia/en/travel/Queenstown-Athol-St/Franz-Josef", "12Go Link")</f>
        <v>12Go Link</v>
      </c>
      <c r="E639" s="4" t="s">
        <v>512</v>
      </c>
    </row>
    <row r="640">
      <c r="A640" s="4" t="s">
        <v>727</v>
      </c>
      <c r="B640" s="4" t="s">
        <v>722</v>
      </c>
      <c r="C640" s="4" t="s">
        <v>737</v>
      </c>
      <c r="D640" s="5" t="str">
        <f>HYPERLINK("https://12go.asia/en/travel/Wanaka/Fox-Glacier", "12Go Link")</f>
        <v>12Go Link</v>
      </c>
      <c r="E640" s="4" t="s">
        <v>512</v>
      </c>
    </row>
    <row r="641">
      <c r="A641" s="4" t="s">
        <v>727</v>
      </c>
      <c r="B641" s="4" t="s">
        <v>722</v>
      </c>
      <c r="C641" s="4" t="s">
        <v>738</v>
      </c>
      <c r="D641" s="5" t="str">
        <f>HYPERLINK("https://12go.asia/en/travel/Wanaka/Franz-Josef", "12Go Link")</f>
        <v>12Go Link</v>
      </c>
      <c r="E641" s="4" t="s">
        <v>512</v>
      </c>
    </row>
    <row r="642">
      <c r="A642" s="2" t="s">
        <v>732</v>
      </c>
      <c r="B642" s="2" t="s">
        <v>727</v>
      </c>
      <c r="C642" s="2" t="s">
        <v>739</v>
      </c>
      <c r="D642" s="3" t="str">
        <f>HYPERLINK("https://12go.asia/en/travel/Te-Anau/Queenstown-Athol-St", "12Go Link")</f>
        <v>12Go Link</v>
      </c>
      <c r="E642" s="2" t="s">
        <v>512</v>
      </c>
    </row>
    <row r="643">
      <c r="A643" s="4" t="s">
        <v>717</v>
      </c>
      <c r="B643" s="4" t="s">
        <v>714</v>
      </c>
      <c r="C643" s="4" t="s">
        <v>740</v>
      </c>
      <c r="D643" s="5" t="str">
        <f>HYPERLINK("https://12go.asia/en/travel/Twizel/Christchurch", "12Go Link")</f>
        <v>12Go Link</v>
      </c>
      <c r="E643" s="4" t="s">
        <v>512</v>
      </c>
    </row>
    <row r="644">
      <c r="A644" s="4" t="s">
        <v>717</v>
      </c>
      <c r="B644" s="4" t="s">
        <v>715</v>
      </c>
      <c r="C644" s="4" t="s">
        <v>741</v>
      </c>
      <c r="D644" s="5" t="str">
        <f>HYPERLINK("https://12go.asia/en/travel/Twizel/Tekapo", "12Go Link")</f>
        <v>12Go Link</v>
      </c>
      <c r="E644" s="4" t="s">
        <v>512</v>
      </c>
    </row>
    <row r="645">
      <c r="A645" s="4" t="s">
        <v>717</v>
      </c>
      <c r="B645" s="4" t="s">
        <v>727</v>
      </c>
      <c r="C645" s="4" t="s">
        <v>742</v>
      </c>
      <c r="D645" s="5" t="str">
        <f>HYPERLINK("https://12go.asia/en/travel/Twizel/Queenstown-Athol-St", "12Go Link")</f>
        <v>12Go Link</v>
      </c>
      <c r="E645" s="4" t="s">
        <v>512</v>
      </c>
    </row>
    <row r="646">
      <c r="A646" s="4" t="s">
        <v>717</v>
      </c>
      <c r="B646" s="4" t="s">
        <v>722</v>
      </c>
      <c r="C646" s="4" t="s">
        <v>743</v>
      </c>
      <c r="D646" s="5" t="str">
        <f>HYPERLINK("https://12go.asia/en/travel/Twizel/Mount-Cook", "12Go Link")</f>
        <v>12Go Link</v>
      </c>
      <c r="E646" s="4" t="s">
        <v>512</v>
      </c>
    </row>
    <row r="647">
      <c r="A647" s="2" t="s">
        <v>722</v>
      </c>
      <c r="B647" s="2" t="s">
        <v>719</v>
      </c>
      <c r="C647" s="2" t="s">
        <v>744</v>
      </c>
      <c r="D647" s="3" t="str">
        <f>HYPERLINK("https://12go.asia/en/travel/Fox-Glacier/Greymouth", "12Go Link")</f>
        <v>12Go Link</v>
      </c>
      <c r="E647" s="2" t="s">
        <v>512</v>
      </c>
    </row>
    <row r="648">
      <c r="A648" s="2" t="s">
        <v>722</v>
      </c>
      <c r="B648" s="2" t="s">
        <v>719</v>
      </c>
      <c r="C648" s="2" t="s">
        <v>745</v>
      </c>
      <c r="D648" s="3" t="str">
        <f>HYPERLINK("https://12go.asia/en/travel/Franz-Josef/Greymouth", "12Go Link")</f>
        <v>12Go Link</v>
      </c>
      <c r="E648" s="2" t="s">
        <v>512</v>
      </c>
    </row>
    <row r="649">
      <c r="A649" s="2" t="s">
        <v>722</v>
      </c>
      <c r="B649" s="2" t="s">
        <v>715</v>
      </c>
      <c r="C649" s="2" t="s">
        <v>746</v>
      </c>
      <c r="D649" s="3" t="str">
        <f>HYPERLINK("https://12go.asia/en/travel/Mount-Cook/Tekapo", "12Go Link")</f>
        <v>12Go Link</v>
      </c>
      <c r="E649" s="2" t="s">
        <v>512</v>
      </c>
    </row>
    <row r="650">
      <c r="A650" s="2" t="s">
        <v>722</v>
      </c>
      <c r="B650" s="2" t="s">
        <v>727</v>
      </c>
      <c r="C650" s="2" t="s">
        <v>747</v>
      </c>
      <c r="D650" s="3" t="str">
        <f>HYPERLINK("https://12go.asia/en/travel/Fox-Glacier/Queenstown-Athol-St", "12Go Link")</f>
        <v>12Go Link</v>
      </c>
      <c r="E650" s="2" t="s">
        <v>512</v>
      </c>
    </row>
    <row r="651">
      <c r="A651" s="2" t="s">
        <v>722</v>
      </c>
      <c r="B651" s="2" t="s">
        <v>727</v>
      </c>
      <c r="C651" s="2" t="s">
        <v>748</v>
      </c>
      <c r="D651" s="3" t="str">
        <f>HYPERLINK("https://12go.asia/en/travel/Fox-Glacier/Wanaka", "12Go Link")</f>
        <v>12Go Link</v>
      </c>
      <c r="E651" s="2" t="s">
        <v>512</v>
      </c>
    </row>
    <row r="652">
      <c r="A652" s="2" t="s">
        <v>722</v>
      </c>
      <c r="B652" s="2" t="s">
        <v>727</v>
      </c>
      <c r="C652" s="2" t="s">
        <v>749</v>
      </c>
      <c r="D652" s="3" t="str">
        <f>HYPERLINK("https://12go.asia/en/travel/Franz-Josef/Queenstown-Athol-St", "12Go Link")</f>
        <v>12Go Link</v>
      </c>
      <c r="E652" s="2" t="s">
        <v>512</v>
      </c>
    </row>
    <row r="653">
      <c r="A653" s="2" t="s">
        <v>722</v>
      </c>
      <c r="B653" s="2" t="s">
        <v>727</v>
      </c>
      <c r="C653" s="2" t="s">
        <v>750</v>
      </c>
      <c r="D653" s="3" t="str">
        <f>HYPERLINK("https://12go.asia/en/travel/Franz-Josef/Wanaka", "12Go Link")</f>
        <v>12Go Link</v>
      </c>
      <c r="E653" s="2" t="s">
        <v>512</v>
      </c>
    </row>
    <row r="654">
      <c r="A654" s="2" t="s">
        <v>722</v>
      </c>
      <c r="B654" s="2" t="s">
        <v>717</v>
      </c>
      <c r="C654" s="2" t="s">
        <v>751</v>
      </c>
      <c r="D654" s="3" t="str">
        <f>HYPERLINK("https://12go.asia/en/travel/Mount-Cook/Twizel", "12Go Link")</f>
        <v>12Go Link</v>
      </c>
      <c r="E654" s="2" t="s">
        <v>512</v>
      </c>
    </row>
    <row r="655">
      <c r="A655" s="2" t="s">
        <v>722</v>
      </c>
      <c r="B655" s="2" t="s">
        <v>722</v>
      </c>
      <c r="C655" s="2" t="s">
        <v>752</v>
      </c>
      <c r="D655" s="3" t="str">
        <f>HYPERLINK("https://12go.asia/en/travel/Fox-Glacier/Franz-Josef", "12Go Link")</f>
        <v>12Go Link</v>
      </c>
      <c r="E655" s="2" t="s">
        <v>512</v>
      </c>
    </row>
    <row r="656">
      <c r="A656" s="2" t="s">
        <v>722</v>
      </c>
      <c r="B656" s="2" t="s">
        <v>722</v>
      </c>
      <c r="C656" s="2" t="s">
        <v>753</v>
      </c>
      <c r="D656" s="3" t="str">
        <f>HYPERLINK("https://12go.asia/en/travel/Franz-Josef/Fox-Glacier", "12Go Link")</f>
        <v>12Go Link</v>
      </c>
      <c r="E656" s="2" t="s">
        <v>512</v>
      </c>
    </row>
    <row r="657">
      <c r="A657" s="8" t="s">
        <v>754</v>
      </c>
      <c r="B657" s="8" t="s">
        <v>754</v>
      </c>
      <c r="C657" s="8" t="s">
        <v>755</v>
      </c>
      <c r="D657" s="9" t="str">
        <f t="shared" ref="D657:D659" si="117">HYPERLINK("https://12go.asia/en/travel/Hagnaya-Port/Mactan-Cebu-Airport", "12Go Link")</f>
        <v>12Go Link</v>
      </c>
      <c r="E657" s="8" t="s">
        <v>523</v>
      </c>
    </row>
    <row r="658">
      <c r="A658" s="8" t="s">
        <v>754</v>
      </c>
      <c r="B658" s="8" t="s">
        <v>754</v>
      </c>
      <c r="C658" s="8" t="s">
        <v>755</v>
      </c>
      <c r="D658" s="9" t="str">
        <f t="shared" si="117"/>
        <v>12Go Link</v>
      </c>
      <c r="E658" s="8" t="s">
        <v>756</v>
      </c>
    </row>
    <row r="659">
      <c r="A659" s="8" t="s">
        <v>754</v>
      </c>
      <c r="B659" s="8" t="s">
        <v>754</v>
      </c>
      <c r="C659" s="8" t="s">
        <v>755</v>
      </c>
      <c r="D659" s="9" t="str">
        <f t="shared" si="117"/>
        <v>12Go Link</v>
      </c>
      <c r="E659" s="8" t="s">
        <v>757</v>
      </c>
    </row>
    <row r="660">
      <c r="A660" s="8" t="s">
        <v>754</v>
      </c>
      <c r="B660" s="8" t="s">
        <v>754</v>
      </c>
      <c r="C660" s="8" t="s">
        <v>758</v>
      </c>
      <c r="D660" s="9" t="str">
        <f t="shared" ref="D660:D662" si="118">HYPERLINK("https://12go.asia/en/travel/Maya-New-Roro-Port/Mactan-Cebu-Airport", "12Go Link")</f>
        <v>12Go Link</v>
      </c>
      <c r="E660" s="8" t="s">
        <v>523</v>
      </c>
    </row>
    <row r="661">
      <c r="A661" s="8" t="s">
        <v>754</v>
      </c>
      <c r="B661" s="8" t="s">
        <v>754</v>
      </c>
      <c r="C661" s="8" t="s">
        <v>758</v>
      </c>
      <c r="D661" s="9" t="str">
        <f t="shared" si="118"/>
        <v>12Go Link</v>
      </c>
      <c r="E661" s="8" t="s">
        <v>756</v>
      </c>
    </row>
    <row r="662">
      <c r="A662" s="8" t="s">
        <v>754</v>
      </c>
      <c r="B662" s="8" t="s">
        <v>754</v>
      </c>
      <c r="C662" s="8" t="s">
        <v>758</v>
      </c>
      <c r="D662" s="9" t="str">
        <f t="shared" si="118"/>
        <v>12Go Link</v>
      </c>
      <c r="E662" s="8" t="s">
        <v>757</v>
      </c>
    </row>
    <row r="663">
      <c r="A663" s="8" t="s">
        <v>754</v>
      </c>
      <c r="B663" s="8" t="s">
        <v>754</v>
      </c>
      <c r="C663" s="8" t="s">
        <v>759</v>
      </c>
      <c r="D663" s="9" t="str">
        <f t="shared" ref="D663:D665" si="119">HYPERLINK("https://12go.asia/en/travel/Oslob/Mactan-Cebu-Airport", "12Go Link")</f>
        <v>12Go Link</v>
      </c>
      <c r="E663" s="8" t="s">
        <v>523</v>
      </c>
    </row>
    <row r="664">
      <c r="A664" s="8" t="s">
        <v>754</v>
      </c>
      <c r="B664" s="8" t="s">
        <v>754</v>
      </c>
      <c r="C664" s="8" t="s">
        <v>759</v>
      </c>
      <c r="D664" s="9" t="str">
        <f t="shared" si="119"/>
        <v>12Go Link</v>
      </c>
      <c r="E664" s="8" t="s">
        <v>756</v>
      </c>
    </row>
    <row r="665">
      <c r="A665" s="8" t="s">
        <v>754</v>
      </c>
      <c r="B665" s="8" t="s">
        <v>754</v>
      </c>
      <c r="C665" s="8" t="s">
        <v>759</v>
      </c>
      <c r="D665" s="9" t="str">
        <f t="shared" si="119"/>
        <v>12Go Link</v>
      </c>
      <c r="E665" s="8" t="s">
        <v>757</v>
      </c>
    </row>
    <row r="666">
      <c r="A666" s="6" t="s">
        <v>760</v>
      </c>
      <c r="B666" s="6" t="s">
        <v>761</v>
      </c>
      <c r="C666" s="6" t="s">
        <v>762</v>
      </c>
      <c r="D666" s="7" t="str">
        <f t="shared" ref="D666:D667" si="120">HYPERLINK("https://12go.asia/en/travel/El-Nido/Port-Barton-Transfer", "12Go Link")</f>
        <v>12Go Link</v>
      </c>
      <c r="E666" s="6" t="s">
        <v>763</v>
      </c>
    </row>
    <row r="667">
      <c r="A667" s="6" t="s">
        <v>760</v>
      </c>
      <c r="B667" s="6" t="s">
        <v>761</v>
      </c>
      <c r="C667" s="6" t="s">
        <v>762</v>
      </c>
      <c r="D667" s="7" t="str">
        <f t="shared" si="120"/>
        <v>12Go Link</v>
      </c>
      <c r="E667" s="6" t="s">
        <v>764</v>
      </c>
    </row>
    <row r="668">
      <c r="A668" s="6" t="s">
        <v>760</v>
      </c>
      <c r="B668" s="6" t="s">
        <v>761</v>
      </c>
      <c r="C668" s="6" t="s">
        <v>765</v>
      </c>
      <c r="D668" s="7" t="str">
        <f>HYPERLINK("https://12go.asia/en/travel/El-Nido-Transport-Terminal/Port-Barton-Bus-Terminal", "12Go Link")</f>
        <v>12Go Link</v>
      </c>
      <c r="E668" s="6" t="s">
        <v>394</v>
      </c>
    </row>
    <row r="669">
      <c r="A669" s="6" t="s">
        <v>760</v>
      </c>
      <c r="B669" s="6" t="s">
        <v>766</v>
      </c>
      <c r="C669" s="6" t="s">
        <v>767</v>
      </c>
      <c r="D669" s="7" t="str">
        <f t="shared" ref="D669:D670" si="121">HYPERLINK("https://12go.asia/en/travel/El-Nido/Puerto-Princesa-Transfer", "12Go Link")</f>
        <v>12Go Link</v>
      </c>
      <c r="E669" s="6" t="s">
        <v>763</v>
      </c>
    </row>
    <row r="670">
      <c r="A670" s="6" t="s">
        <v>760</v>
      </c>
      <c r="B670" s="6" t="s">
        <v>766</v>
      </c>
      <c r="C670" s="6" t="s">
        <v>767</v>
      </c>
      <c r="D670" s="7" t="str">
        <f t="shared" si="121"/>
        <v>12Go Link</v>
      </c>
      <c r="E670" s="6" t="s">
        <v>764</v>
      </c>
    </row>
    <row r="671">
      <c r="A671" s="8" t="s">
        <v>768</v>
      </c>
      <c r="B671" s="8" t="s">
        <v>754</v>
      </c>
      <c r="C671" s="8" t="s">
        <v>769</v>
      </c>
      <c r="D671" s="9" t="str">
        <f t="shared" ref="D671:D673" si="122">HYPERLINK("https://12go.asia/en/travel/Moalboal/Mactan-Cebu-Airport", "12Go Link")</f>
        <v>12Go Link</v>
      </c>
      <c r="E671" s="8" t="s">
        <v>523</v>
      </c>
    </row>
    <row r="672">
      <c r="A672" s="8" t="s">
        <v>768</v>
      </c>
      <c r="B672" s="8" t="s">
        <v>754</v>
      </c>
      <c r="C672" s="8" t="s">
        <v>769</v>
      </c>
      <c r="D672" s="9" t="str">
        <f t="shared" si="122"/>
        <v>12Go Link</v>
      </c>
      <c r="E672" s="8" t="s">
        <v>756</v>
      </c>
    </row>
    <row r="673">
      <c r="A673" s="8" t="s">
        <v>768</v>
      </c>
      <c r="B673" s="8" t="s">
        <v>754</v>
      </c>
      <c r="C673" s="8" t="s">
        <v>769</v>
      </c>
      <c r="D673" s="9" t="str">
        <f t="shared" si="122"/>
        <v>12Go Link</v>
      </c>
      <c r="E673" s="8" t="s">
        <v>757</v>
      </c>
    </row>
    <row r="674">
      <c r="A674" s="6" t="s">
        <v>761</v>
      </c>
      <c r="B674" s="6" t="s">
        <v>760</v>
      </c>
      <c r="C674" s="6" t="s">
        <v>770</v>
      </c>
      <c r="D674" s="7" t="str">
        <f>HYPERLINK("https://12go.asia/en/travel/Port-Barton-Bus-Terminal/El-Nido-Transport-Terminal", "12Go Link")</f>
        <v>12Go Link</v>
      </c>
      <c r="E674" s="6" t="s">
        <v>394</v>
      </c>
    </row>
    <row r="675">
      <c r="A675" s="6" t="s">
        <v>761</v>
      </c>
      <c r="B675" s="6" t="s">
        <v>760</v>
      </c>
      <c r="C675" s="6" t="s">
        <v>771</v>
      </c>
      <c r="D675" s="7" t="str">
        <f t="shared" ref="D675:D676" si="123">HYPERLINK("https://12go.asia/en/travel/Port-Barton-Transfer/El-Nido", "12Go Link")</f>
        <v>12Go Link</v>
      </c>
      <c r="E675" s="6" t="s">
        <v>763</v>
      </c>
    </row>
    <row r="676">
      <c r="A676" s="6" t="s">
        <v>761</v>
      </c>
      <c r="B676" s="6" t="s">
        <v>760</v>
      </c>
      <c r="C676" s="6" t="s">
        <v>771</v>
      </c>
      <c r="D676" s="7" t="str">
        <f t="shared" si="123"/>
        <v>12Go Link</v>
      </c>
      <c r="E676" s="6" t="s">
        <v>764</v>
      </c>
    </row>
    <row r="677">
      <c r="A677" s="6" t="s">
        <v>761</v>
      </c>
      <c r="B677" s="6" t="s">
        <v>766</v>
      </c>
      <c r="C677" s="6" t="s">
        <v>772</v>
      </c>
      <c r="D677" s="7" t="str">
        <f t="shared" ref="D677:D678" si="124">HYPERLINK("https://12go.asia/en/travel/Port-Barton-Transfer/Puerto-Princesa-Transfer", "12Go Link")</f>
        <v>12Go Link</v>
      </c>
      <c r="E677" s="6" t="s">
        <v>763</v>
      </c>
    </row>
    <row r="678">
      <c r="A678" s="6" t="s">
        <v>761</v>
      </c>
      <c r="B678" s="6" t="s">
        <v>766</v>
      </c>
      <c r="C678" s="6" t="s">
        <v>772</v>
      </c>
      <c r="D678" s="7" t="str">
        <f t="shared" si="124"/>
        <v>12Go Link</v>
      </c>
      <c r="E678" s="6" t="s">
        <v>764</v>
      </c>
    </row>
    <row r="679">
      <c r="A679" s="8" t="s">
        <v>766</v>
      </c>
      <c r="B679" s="8" t="s">
        <v>760</v>
      </c>
      <c r="C679" s="8" t="s">
        <v>773</v>
      </c>
      <c r="D679" s="9" t="str">
        <f t="shared" ref="D679:D680" si="125">HYPERLINK("https://12go.asia/en/travel/Puerto-Princesa-Transfer/El-Nido", "12Go Link")</f>
        <v>12Go Link</v>
      </c>
      <c r="E679" s="8" t="s">
        <v>763</v>
      </c>
    </row>
    <row r="680">
      <c r="A680" s="8" t="s">
        <v>766</v>
      </c>
      <c r="B680" s="8" t="s">
        <v>760</v>
      </c>
      <c r="C680" s="8" t="s">
        <v>773</v>
      </c>
      <c r="D680" s="9" t="str">
        <f t="shared" si="125"/>
        <v>12Go Link</v>
      </c>
      <c r="E680" s="8" t="s">
        <v>764</v>
      </c>
    </row>
    <row r="681">
      <c r="A681" s="8" t="s">
        <v>766</v>
      </c>
      <c r="B681" s="8" t="s">
        <v>761</v>
      </c>
      <c r="C681" s="8" t="s">
        <v>774</v>
      </c>
      <c r="D681" s="9" t="str">
        <f t="shared" ref="D681:D682" si="126">HYPERLINK("https://12go.asia/en/travel/Puerto-Princesa-Transfer/Port-Barton-Transfer", "12Go Link")</f>
        <v>12Go Link</v>
      </c>
      <c r="E681" s="8" t="s">
        <v>763</v>
      </c>
    </row>
    <row r="682">
      <c r="A682" s="8" t="s">
        <v>766</v>
      </c>
      <c r="B682" s="8" t="s">
        <v>761</v>
      </c>
      <c r="C682" s="8" t="s">
        <v>774</v>
      </c>
      <c r="D682" s="9" t="str">
        <f t="shared" si="126"/>
        <v>12Go Link</v>
      </c>
      <c r="E682" s="8" t="s">
        <v>764</v>
      </c>
    </row>
    <row r="683">
      <c r="A683" s="2" t="s">
        <v>775</v>
      </c>
      <c r="B683" s="2" t="s">
        <v>776</v>
      </c>
      <c r="C683" s="2" t="s">
        <v>777</v>
      </c>
      <c r="D683" s="3" t="str">
        <f>HYPERLINK("https://12go.asia/en/travel/Yala-LK/Hiriketiya-beach", "12Go Link")</f>
        <v>12Go Link</v>
      </c>
      <c r="E683" s="2" t="s">
        <v>778</v>
      </c>
    </row>
    <row r="684">
      <c r="A684" s="4" t="s">
        <v>779</v>
      </c>
      <c r="B684" s="4" t="s">
        <v>775</v>
      </c>
      <c r="C684" s="4" t="s">
        <v>780</v>
      </c>
      <c r="D684" s="5" t="str">
        <f>HYPERLINK("https://12go.asia/en/travel/Arugam-Bay/Yala-LK", "12Go Link")</f>
        <v>12Go Link</v>
      </c>
      <c r="E684" s="4" t="s">
        <v>778</v>
      </c>
    </row>
    <row r="685">
      <c r="A685" s="4" t="s">
        <v>779</v>
      </c>
      <c r="B685" s="4" t="s">
        <v>781</v>
      </c>
      <c r="C685" s="4" t="s">
        <v>782</v>
      </c>
      <c r="D685" s="5" t="str">
        <f>HYPERLINK("https://12go.asia/en/travel/Arugam-Bay-Transfer/Colombo-Bandaranaike-Airport", "12Go Link")</f>
        <v>12Go Link</v>
      </c>
      <c r="E685" s="4" t="s">
        <v>394</v>
      </c>
    </row>
    <row r="686">
      <c r="A686" s="2" t="s">
        <v>783</v>
      </c>
      <c r="B686" s="2" t="s">
        <v>775</v>
      </c>
      <c r="C686" s="2" t="s">
        <v>784</v>
      </c>
      <c r="D686" s="3" t="str">
        <f>HYPERLINK("https://12go.asia/en/travel/Ella-Hotel-Transfer/Yala-LK", "12Go Link")</f>
        <v>12Go Link</v>
      </c>
      <c r="E686" s="2" t="s">
        <v>778</v>
      </c>
    </row>
    <row r="687">
      <c r="A687" s="4" t="s">
        <v>785</v>
      </c>
      <c r="B687" s="4" t="s">
        <v>786</v>
      </c>
      <c r="C687" s="4" t="s">
        <v>787</v>
      </c>
      <c r="D687" s="5" t="str">
        <f>HYPERLINK("https://12go.asia/en/travel/Kandy-Transfer/Sigiriya", "12Go Link")</f>
        <v>12Go Link</v>
      </c>
      <c r="E687" s="4" t="s">
        <v>778</v>
      </c>
    </row>
    <row r="688">
      <c r="A688" s="2" t="s">
        <v>786</v>
      </c>
      <c r="B688" s="2" t="s">
        <v>788</v>
      </c>
      <c r="C688" s="2" t="s">
        <v>789</v>
      </c>
      <c r="D688" s="3" t="str">
        <f>HYPERLINK("https://12go.asia/en/travel/Sigiriya/Trincomalee-Hotel-Transfer", "12Go Link")</f>
        <v>12Go Link</v>
      </c>
      <c r="E688" s="2" t="s">
        <v>778</v>
      </c>
    </row>
    <row r="689">
      <c r="A689" s="4" t="s">
        <v>788</v>
      </c>
      <c r="B689" s="4" t="s">
        <v>786</v>
      </c>
      <c r="C689" s="4" t="s">
        <v>790</v>
      </c>
      <c r="D689" s="5" t="str">
        <f>HYPERLINK("https://12go.asia/en/travel/Trincomalee-Hotel-Transfer/Sigiriya", "12Go Link")</f>
        <v>12Go Link</v>
      </c>
      <c r="E689" s="4" t="s">
        <v>778</v>
      </c>
    </row>
    <row r="690">
      <c r="A690" s="6" t="s">
        <v>791</v>
      </c>
      <c r="B690" s="6" t="s">
        <v>791</v>
      </c>
      <c r="C690" s="6" t="s">
        <v>792</v>
      </c>
      <c r="D690" s="7" t="str">
        <f>HYPERLINK("https://12go.asia/en/travel/Phra-Arthit-Pier/Sathon-Pier-S6", "12Go Link")</f>
        <v>12Go Link</v>
      </c>
      <c r="E690" s="6" t="s">
        <v>793</v>
      </c>
    </row>
    <row r="691">
      <c r="A691" s="6" t="s">
        <v>791</v>
      </c>
      <c r="B691" s="6" t="s">
        <v>791</v>
      </c>
      <c r="C691" s="6" t="s">
        <v>794</v>
      </c>
      <c r="D691" s="7" t="str">
        <f>HYPERLINK("https://12go.asia/en/travel/Sathon-Pier-S6/Phra-Arthit-Pier", "12Go Link")</f>
        <v>12Go Link</v>
      </c>
      <c r="E691" s="6" t="s">
        <v>793</v>
      </c>
    </row>
    <row r="692">
      <c r="A692" s="6" t="s">
        <v>791</v>
      </c>
      <c r="B692" s="6" t="s">
        <v>791</v>
      </c>
      <c r="C692" s="6" t="s">
        <v>795</v>
      </c>
      <c r="D692" s="7" t="str">
        <f>HYPERLINK("https://12go.asia/en/travel/Sathon-Pier-S6/Tha-Chang", "12Go Link")</f>
        <v>12Go Link</v>
      </c>
      <c r="E692" s="6" t="s">
        <v>793</v>
      </c>
    </row>
    <row r="693">
      <c r="A693" s="6" t="s">
        <v>791</v>
      </c>
      <c r="B693" s="6" t="s">
        <v>791</v>
      </c>
      <c r="C693" s="6" t="s">
        <v>796</v>
      </c>
      <c r="D693" s="7" t="str">
        <f>HYPERLINK("https://12go.asia/en/travel/Sathon-Pier-S6/Tha-Maharaj-Ferry", "12Go Link")</f>
        <v>12Go Link</v>
      </c>
      <c r="E693" s="6" t="s">
        <v>793</v>
      </c>
    </row>
    <row r="694">
      <c r="A694" s="6" t="s">
        <v>791</v>
      </c>
      <c r="B694" s="6" t="s">
        <v>791</v>
      </c>
      <c r="C694" s="6" t="s">
        <v>797</v>
      </c>
      <c r="D694" s="7" t="str">
        <f>HYPERLINK("https://12go.asia/en/travel/Sathon-Pier-S6/Wat-Arun-Pier", "12Go Link")</f>
        <v>12Go Link</v>
      </c>
      <c r="E694" s="6" t="s">
        <v>793</v>
      </c>
    </row>
    <row r="695">
      <c r="A695" s="6" t="s">
        <v>791</v>
      </c>
      <c r="B695" s="6" t="s">
        <v>791</v>
      </c>
      <c r="C695" s="6" t="s">
        <v>798</v>
      </c>
      <c r="D695" s="7" t="str">
        <f>HYPERLINK("https://12go.asia/en/travel/Tha-Maharaj-Ferry/Asiatique", "12Go Link")</f>
        <v>12Go Link</v>
      </c>
      <c r="E695" s="6" t="s">
        <v>793</v>
      </c>
    </row>
    <row r="696">
      <c r="A696" s="6" t="s">
        <v>791</v>
      </c>
      <c r="B696" s="6" t="s">
        <v>791</v>
      </c>
      <c r="C696" s="6" t="s">
        <v>799</v>
      </c>
      <c r="D696" s="7" t="str">
        <f>HYPERLINK("https://12go.asia/en/travel/Tha-Maharaj-Ferry/Sathon-Pier-S6", "12Go Link")</f>
        <v>12Go Link</v>
      </c>
      <c r="E696" s="6" t="s">
        <v>793</v>
      </c>
    </row>
    <row r="697">
      <c r="A697" s="6" t="s">
        <v>791</v>
      </c>
      <c r="B697" s="6" t="s">
        <v>791</v>
      </c>
      <c r="C697" s="6" t="s">
        <v>800</v>
      </c>
      <c r="D697" s="7" t="str">
        <f>HYPERLINK("https://12go.asia/en/travel/Wat-Arun-Pier/Sathon-Pier-S6", "12Go Link")</f>
        <v>12Go Link</v>
      </c>
      <c r="E697" s="6" t="s">
        <v>793</v>
      </c>
    </row>
    <row r="698">
      <c r="A698" s="6" t="s">
        <v>791</v>
      </c>
      <c r="B698" s="6" t="s">
        <v>801</v>
      </c>
      <c r="C698" s="6" t="s">
        <v>802</v>
      </c>
      <c r="D698" s="7" t="str">
        <f t="shared" ref="D698:D701" si="127">HYPERLINK("https://12go.asia/en/travel/Bangkok-Town-Transfer/Klaeng", "12Go Link")</f>
        <v>12Go Link</v>
      </c>
      <c r="E698" s="6" t="s">
        <v>803</v>
      </c>
    </row>
    <row r="699">
      <c r="A699" s="6" t="s">
        <v>791</v>
      </c>
      <c r="B699" s="6" t="s">
        <v>801</v>
      </c>
      <c r="C699" s="6" t="s">
        <v>802</v>
      </c>
      <c r="D699" s="7" t="str">
        <f t="shared" si="127"/>
        <v>12Go Link</v>
      </c>
      <c r="E699" s="6" t="s">
        <v>804</v>
      </c>
    </row>
    <row r="700">
      <c r="A700" s="6" t="s">
        <v>791</v>
      </c>
      <c r="B700" s="6" t="s">
        <v>801</v>
      </c>
      <c r="C700" s="6" t="s">
        <v>802</v>
      </c>
      <c r="D700" s="7" t="str">
        <f t="shared" si="127"/>
        <v>12Go Link</v>
      </c>
      <c r="E700" s="6" t="s">
        <v>805</v>
      </c>
    </row>
    <row r="701">
      <c r="A701" s="6" t="s">
        <v>791</v>
      </c>
      <c r="B701" s="6" t="s">
        <v>801</v>
      </c>
      <c r="C701" s="6" t="s">
        <v>802</v>
      </c>
      <c r="D701" s="7" t="str">
        <f t="shared" si="127"/>
        <v>12Go Link</v>
      </c>
      <c r="E701" s="6" t="s">
        <v>806</v>
      </c>
    </row>
    <row r="702">
      <c r="A702" s="8" t="s">
        <v>807</v>
      </c>
      <c r="B702" s="8" t="s">
        <v>808</v>
      </c>
      <c r="C702" s="8" t="s">
        <v>809</v>
      </c>
      <c r="D702" s="9" t="str">
        <f t="shared" ref="D702:D703" si="128">HYPERLINK("https://12go.asia/en/travel/Chiang-Khong-Border/Chiang-Rai-Hotel-Transfer", "12Go Link")</f>
        <v>12Go Link</v>
      </c>
      <c r="E702" s="8" t="s">
        <v>668</v>
      </c>
    </row>
    <row r="703">
      <c r="A703" s="8" t="s">
        <v>807</v>
      </c>
      <c r="B703" s="8" t="s">
        <v>808</v>
      </c>
      <c r="C703" s="8" t="s">
        <v>809</v>
      </c>
      <c r="D703" s="9" t="str">
        <f t="shared" si="128"/>
        <v>12Go Link</v>
      </c>
      <c r="E703" s="8" t="s">
        <v>810</v>
      </c>
    </row>
    <row r="704">
      <c r="A704" s="6" t="s">
        <v>811</v>
      </c>
      <c r="B704" s="6" t="s">
        <v>812</v>
      </c>
      <c r="C704" s="6" t="s">
        <v>813</v>
      </c>
      <c r="D704" s="7" t="str">
        <f>HYPERLINK("https://12go.asia/en/travel/Accha-Indian-Dhaba/Huay-Xai-Transfer", "12Go Link")</f>
        <v>12Go Link</v>
      </c>
      <c r="E704" s="6" t="s">
        <v>814</v>
      </c>
    </row>
    <row r="705">
      <c r="A705" s="6" t="s">
        <v>811</v>
      </c>
      <c r="B705" s="6" t="s">
        <v>808</v>
      </c>
      <c r="C705" s="6" t="s">
        <v>815</v>
      </c>
      <c r="D705" s="7" t="str">
        <f t="shared" ref="D705:D706" si="129">HYPERLINK("https://12go.asia/en/travel/Chiang-Mai-Town-Transfer/Chiang-Rai-Hotel-Transfer", "12Go Link")</f>
        <v>12Go Link</v>
      </c>
      <c r="E705" s="6" t="s">
        <v>668</v>
      </c>
    </row>
    <row r="706">
      <c r="A706" s="6" t="s">
        <v>811</v>
      </c>
      <c r="B706" s="6" t="s">
        <v>808</v>
      </c>
      <c r="C706" s="6" t="s">
        <v>815</v>
      </c>
      <c r="D706" s="7" t="str">
        <f t="shared" si="129"/>
        <v>12Go Link</v>
      </c>
      <c r="E706" s="6" t="s">
        <v>810</v>
      </c>
    </row>
    <row r="707">
      <c r="A707" s="6" t="s">
        <v>811</v>
      </c>
      <c r="B707" s="6" t="s">
        <v>816</v>
      </c>
      <c r="C707" s="6" t="s">
        <v>817</v>
      </c>
      <c r="D707" s="7" t="str">
        <f>HYPERLINK("https://12go.asia/en/travel/Chiang-Mai-Town-Transfer/Pai-Hotel-Transfer", "12Go Link")</f>
        <v>12Go Link</v>
      </c>
      <c r="E707" s="6" t="s">
        <v>668</v>
      </c>
    </row>
    <row r="708">
      <c r="A708" s="6" t="s">
        <v>811</v>
      </c>
      <c r="B708" s="6" t="s">
        <v>801</v>
      </c>
      <c r="C708" s="6" t="s">
        <v>818</v>
      </c>
      <c r="D708" s="7" t="str">
        <f>HYPERLINK("https://12go.asia/en/travel/chiang-mai-nca-bus-terminal/nakhonchai-air-bus-station", "12Go Link")</f>
        <v>12Go Link</v>
      </c>
      <c r="E708" s="6" t="s">
        <v>8</v>
      </c>
    </row>
    <row r="709">
      <c r="A709" s="8" t="s">
        <v>808</v>
      </c>
      <c r="B709" s="8" t="s">
        <v>791</v>
      </c>
      <c r="C709" s="8" t="s">
        <v>819</v>
      </c>
      <c r="D709" s="9" t="str">
        <f>HYPERLINK("https://12go.asia/en/travel/Chiang-Rai-Hotel-Transfer/Bangkok-Town-Transfer", "12Go Link")</f>
        <v>12Go Link</v>
      </c>
      <c r="E709" s="8" t="s">
        <v>668</v>
      </c>
    </row>
    <row r="710">
      <c r="A710" s="8" t="s">
        <v>808</v>
      </c>
      <c r="B710" s="8" t="s">
        <v>811</v>
      </c>
      <c r="C710" s="8" t="s">
        <v>820</v>
      </c>
      <c r="D710" s="9" t="str">
        <f>HYPERLINK("https://12go.asia/en/travel/Chiang-Khong-Border/Chiang-Mai-Bus-Terminal-3", "12Go Link")</f>
        <v>12Go Link</v>
      </c>
      <c r="E710" s="8" t="s">
        <v>394</v>
      </c>
    </row>
    <row r="711">
      <c r="A711" s="8" t="s">
        <v>808</v>
      </c>
      <c r="B711" s="8" t="s">
        <v>811</v>
      </c>
      <c r="C711" s="8" t="s">
        <v>821</v>
      </c>
      <c r="D711" s="9" t="str">
        <f t="shared" ref="D711:D712" si="130">HYPERLINK("https://12go.asia/en/travel/Chiang-Rai-Hotel-Transfer/Chiang-Mai-Town-Transfer", "12Go Link")</f>
        <v>12Go Link</v>
      </c>
      <c r="E711" s="8" t="s">
        <v>668</v>
      </c>
    </row>
    <row r="712">
      <c r="A712" s="8" t="s">
        <v>808</v>
      </c>
      <c r="B712" s="8" t="s">
        <v>811</v>
      </c>
      <c r="C712" s="8" t="s">
        <v>821</v>
      </c>
      <c r="D712" s="9" t="str">
        <f t="shared" si="130"/>
        <v>12Go Link</v>
      </c>
      <c r="E712" s="8" t="s">
        <v>810</v>
      </c>
    </row>
    <row r="713">
      <c r="A713" s="8" t="s">
        <v>808</v>
      </c>
      <c r="B713" s="8" t="s">
        <v>808</v>
      </c>
      <c r="C713" s="8" t="s">
        <v>822</v>
      </c>
      <c r="D713" s="9" t="str">
        <f>HYPERLINK("https://12go.asia/en/travel/Chiang-Khong-Border/Chiang-Rai-Bus-Terminal-1", "12Go Link")</f>
        <v>12Go Link</v>
      </c>
      <c r="E713" s="8" t="s">
        <v>394</v>
      </c>
    </row>
    <row r="714">
      <c r="A714" s="8" t="s">
        <v>808</v>
      </c>
      <c r="B714" s="8" t="s">
        <v>808</v>
      </c>
      <c r="C714" s="8" t="s">
        <v>823</v>
      </c>
      <c r="D714" s="9" t="str">
        <f>HYPERLINK("https://12go.asia/en/travel/Chiang-Rai-Airport/Chiang-Saen-Border", "12Go Link")</f>
        <v>12Go Link</v>
      </c>
      <c r="E714" s="8" t="s">
        <v>668</v>
      </c>
    </row>
    <row r="715">
      <c r="A715" s="8" t="s">
        <v>808</v>
      </c>
      <c r="B715" s="8" t="s">
        <v>808</v>
      </c>
      <c r="C715" s="8" t="s">
        <v>824</v>
      </c>
      <c r="D715" s="9" t="str">
        <f>HYPERLINK("https://12go.asia/en/travel/Chiang-Saen-Border/Chiang-Rai-Hotel-Transfer", "12Go Link")</f>
        <v>12Go Link</v>
      </c>
      <c r="E715" s="8" t="s">
        <v>668</v>
      </c>
    </row>
    <row r="716">
      <c r="A716" s="8" t="s">
        <v>808</v>
      </c>
      <c r="B716" s="8" t="s">
        <v>825</v>
      </c>
      <c r="C716" s="8" t="s">
        <v>826</v>
      </c>
      <c r="D716" s="9" t="str">
        <f>HYPERLINK("https://12go.asia/en/travel/Chiang-Rai-Hotel-Transfer/Mae-Sai-Town-Transfer", "12Go Link")</f>
        <v>12Go Link</v>
      </c>
      <c r="E716" s="8" t="s">
        <v>668</v>
      </c>
    </row>
    <row r="717">
      <c r="A717" s="8" t="s">
        <v>808</v>
      </c>
      <c r="B717" s="8" t="s">
        <v>816</v>
      </c>
      <c r="C717" s="8" t="s">
        <v>827</v>
      </c>
      <c r="D717" s="9" t="str">
        <f>HYPERLINK("https://12go.asia/en/travel/Chiang-Rai-Hotel-Transfer/Pai-Hotel-Transfer", "12Go Link")</f>
        <v>12Go Link</v>
      </c>
      <c r="E717" s="8" t="s">
        <v>668</v>
      </c>
    </row>
    <row r="718">
      <c r="A718" s="8" t="s">
        <v>808</v>
      </c>
      <c r="B718" s="8" t="s">
        <v>828</v>
      </c>
      <c r="C718" s="8" t="s">
        <v>829</v>
      </c>
      <c r="D718" s="9" t="str">
        <f>HYPERLINK("https://12go.asia/en/travel/Chiang-Rai-Hotel-Transfer/Phayao-Hotel-Transfer", "12Go Link")</f>
        <v>12Go Link</v>
      </c>
      <c r="E718" s="8" t="s">
        <v>668</v>
      </c>
    </row>
    <row r="719">
      <c r="A719" s="6" t="s">
        <v>830</v>
      </c>
      <c r="B719" s="6" t="s">
        <v>801</v>
      </c>
      <c r="C719" s="6" t="s">
        <v>831</v>
      </c>
      <c r="D719" s="7" t="str">
        <f t="shared" ref="D719:D722" si="131">HYPERLINK("https://12go.asia/en/travel/Don-Mueang-Airport/Klaeng", "12Go Link")</f>
        <v>12Go Link</v>
      </c>
      <c r="E719" s="6" t="s">
        <v>803</v>
      </c>
    </row>
    <row r="720">
      <c r="A720" s="6" t="s">
        <v>830</v>
      </c>
      <c r="B720" s="6" t="s">
        <v>801</v>
      </c>
      <c r="C720" s="6" t="s">
        <v>831</v>
      </c>
      <c r="D720" s="7" t="str">
        <f t="shared" si="131"/>
        <v>12Go Link</v>
      </c>
      <c r="E720" s="6" t="s">
        <v>804</v>
      </c>
    </row>
    <row r="721">
      <c r="A721" s="6" t="s">
        <v>830</v>
      </c>
      <c r="B721" s="6" t="s">
        <v>801</v>
      </c>
      <c r="C721" s="6" t="s">
        <v>831</v>
      </c>
      <c r="D721" s="7" t="str">
        <f t="shared" si="131"/>
        <v>12Go Link</v>
      </c>
      <c r="E721" s="6" t="s">
        <v>805</v>
      </c>
    </row>
    <row r="722">
      <c r="A722" s="6" t="s">
        <v>830</v>
      </c>
      <c r="B722" s="6" t="s">
        <v>801</v>
      </c>
      <c r="C722" s="6" t="s">
        <v>831</v>
      </c>
      <c r="D722" s="7" t="str">
        <f t="shared" si="131"/>
        <v>12Go Link</v>
      </c>
      <c r="E722" s="6" t="s">
        <v>806</v>
      </c>
    </row>
    <row r="723">
      <c r="A723" s="8" t="s">
        <v>832</v>
      </c>
      <c r="B723" s="8" t="s">
        <v>830</v>
      </c>
      <c r="C723" s="8" t="s">
        <v>833</v>
      </c>
      <c r="D723" s="9" t="str">
        <f>HYPERLINK("https://12go.asia/en/travel/hua-hin-bus-terminal/don-mueang-bus-station", "12Go Link")</f>
        <v>12Go Link</v>
      </c>
      <c r="E723" s="8" t="s">
        <v>8</v>
      </c>
    </row>
    <row r="724">
      <c r="A724" s="8" t="s">
        <v>832</v>
      </c>
      <c r="B724" s="8" t="s">
        <v>830</v>
      </c>
      <c r="C724" s="8" t="s">
        <v>834</v>
      </c>
      <c r="D724" s="9" t="str">
        <f>HYPERLINK("https://12go.asia/en/travel/hua-hin/don-mueang-bus-station", "12Go Link")</f>
        <v>12Go Link</v>
      </c>
      <c r="E724" s="8" t="s">
        <v>8</v>
      </c>
    </row>
    <row r="725">
      <c r="A725" s="6" t="s">
        <v>835</v>
      </c>
      <c r="B725" s="6" t="s">
        <v>836</v>
      </c>
      <c r="C725" s="6" t="s">
        <v>837</v>
      </c>
      <c r="D725" s="7" t="str">
        <f>HYPERLINK("https://12go.asia/en/travel/phantip-khao-sok-minivan-office/thong-sala-koh-phangan", "12Go Link")</f>
        <v>12Go Link</v>
      </c>
      <c r="E725" s="6" t="s">
        <v>838</v>
      </c>
    </row>
    <row r="726">
      <c r="A726" s="6" t="s">
        <v>835</v>
      </c>
      <c r="B726" s="6" t="s">
        <v>839</v>
      </c>
      <c r="C726" s="6" t="s">
        <v>840</v>
      </c>
      <c r="D726" s="7" t="str">
        <f>HYPERLINK("https://12go.asia/en/travel/phantip-khao-sok-minivan-office/na-thon-koh-samui-songserm", "12Go Link")</f>
        <v>12Go Link</v>
      </c>
      <c r="E726" s="6" t="s">
        <v>838</v>
      </c>
    </row>
    <row r="727">
      <c r="A727" s="8" t="s">
        <v>841</v>
      </c>
      <c r="B727" s="8" t="s">
        <v>841</v>
      </c>
      <c r="C727" s="8" t="s">
        <v>842</v>
      </c>
      <c r="D727" s="9" t="str">
        <f>HYPERLINK("https://12go.asia/en/travel/Bang-Bao-Hotel-Transfer/Koh-Chang-Ao-Sapparot-Pier", "12Go Link")</f>
        <v>12Go Link</v>
      </c>
      <c r="E727" s="8" t="s">
        <v>843</v>
      </c>
    </row>
    <row r="728">
      <c r="A728" s="8" t="s">
        <v>841</v>
      </c>
      <c r="B728" s="8" t="s">
        <v>841</v>
      </c>
      <c r="C728" s="8" t="s">
        <v>844</v>
      </c>
      <c r="D728" s="9" t="str">
        <f>HYPERLINK("https://12go.asia/en/travel/Khlong-Phlu-Waterfall/Lonely-Beach-Hotel-Transfer", "12Go Link")</f>
        <v>12Go Link</v>
      </c>
      <c r="E728" s="8" t="s">
        <v>843</v>
      </c>
    </row>
    <row r="729">
      <c r="A729" s="8" t="s">
        <v>841</v>
      </c>
      <c r="B729" s="8" t="s">
        <v>841</v>
      </c>
      <c r="C729" s="8" t="s">
        <v>845</v>
      </c>
      <c r="D729" s="9" t="str">
        <f>HYPERLINK("https://12go.asia/en/travel/Khlong-Phlu-Waterfall/White-Sand-Beach-Hotel-Transfer", "12Go Link")</f>
        <v>12Go Link</v>
      </c>
      <c r="E729" s="8" t="s">
        <v>843</v>
      </c>
    </row>
    <row r="730">
      <c r="A730" s="8" t="s">
        <v>841</v>
      </c>
      <c r="B730" s="8" t="s">
        <v>841</v>
      </c>
      <c r="C730" s="8" t="s">
        <v>846</v>
      </c>
      <c r="D730" s="9" t="str">
        <f>HYPERLINK("https://12go.asia/en/travel/Klong-Prao-Hotel-Transfer/Khlong-Phlu-Waterfall", "12Go Link")</f>
        <v>12Go Link</v>
      </c>
      <c r="E730" s="8" t="s">
        <v>843</v>
      </c>
    </row>
    <row r="731">
      <c r="A731" s="8" t="s">
        <v>841</v>
      </c>
      <c r="B731" s="8" t="s">
        <v>841</v>
      </c>
      <c r="C731" s="8" t="s">
        <v>847</v>
      </c>
      <c r="D731" s="9" t="str">
        <f>HYPERLINK("https://12go.asia/en/travel/Klong-Prao-Hotel-Transfer/Koh-Chang-Ao-Sapparot-Pier", "12Go Link")</f>
        <v>12Go Link</v>
      </c>
      <c r="E731" s="8" t="s">
        <v>843</v>
      </c>
    </row>
    <row r="732">
      <c r="A732" s="8" t="s">
        <v>841</v>
      </c>
      <c r="B732" s="8" t="s">
        <v>841</v>
      </c>
      <c r="C732" s="8" t="s">
        <v>848</v>
      </c>
      <c r="D732" s="9" t="str">
        <f>HYPERLINK("https://12go.asia/en/travel/Lonely-Beach-Hotel-Transfer/Khlong-Phlu-Waterfall", "12Go Link")</f>
        <v>12Go Link</v>
      </c>
      <c r="E732" s="8" t="s">
        <v>843</v>
      </c>
    </row>
    <row r="733">
      <c r="A733" s="8" t="s">
        <v>841</v>
      </c>
      <c r="B733" s="8" t="s">
        <v>841</v>
      </c>
      <c r="C733" s="8" t="s">
        <v>849</v>
      </c>
      <c r="D733" s="9" t="str">
        <f>HYPERLINK("https://12go.asia/en/travel/Lonely-Beach-Hotel-Transfer/Koh-Chang-Ao-Sapparot-Pier", "12Go Link")</f>
        <v>12Go Link</v>
      </c>
      <c r="E733" s="8" t="s">
        <v>843</v>
      </c>
    </row>
    <row r="734">
      <c r="A734" s="8" t="s">
        <v>841</v>
      </c>
      <c r="B734" s="8" t="s">
        <v>841</v>
      </c>
      <c r="C734" s="8" t="s">
        <v>850</v>
      </c>
      <c r="D734" s="9" t="str">
        <f>HYPERLINK("https://12go.asia/en/travel/White-Sand-Beach-Hotel-Transfer/Khlong-Phlu-Waterfall", "12Go Link")</f>
        <v>12Go Link</v>
      </c>
      <c r="E734" s="8" t="s">
        <v>843</v>
      </c>
    </row>
    <row r="735">
      <c r="A735" s="8" t="s">
        <v>841</v>
      </c>
      <c r="B735" s="8" t="s">
        <v>841</v>
      </c>
      <c r="C735" s="8" t="s">
        <v>851</v>
      </c>
      <c r="D735" s="9" t="str">
        <f>HYPERLINK("https://12go.asia/en/travel/White-Sand-Beach-Hotel-Transfer/Klong-Prao-Hotel-Transfer", "12Go Link")</f>
        <v>12Go Link</v>
      </c>
      <c r="E735" s="8" t="s">
        <v>843</v>
      </c>
    </row>
    <row r="736">
      <c r="A736" s="8" t="s">
        <v>841</v>
      </c>
      <c r="B736" s="8" t="s">
        <v>841</v>
      </c>
      <c r="C736" s="8" t="s">
        <v>852</v>
      </c>
      <c r="D736" s="9" t="str">
        <f>HYPERLINK("https://12go.asia/en/travel/White-Sand-Beach-Hotel-Transfer/Koh-Chang-Ao-Sapparot-Pier", "12Go Link")</f>
        <v>12Go Link</v>
      </c>
      <c r="E736" s="8" t="s">
        <v>843</v>
      </c>
    </row>
    <row r="737">
      <c r="A737" s="8" t="s">
        <v>841</v>
      </c>
      <c r="B737" s="8" t="s">
        <v>836</v>
      </c>
      <c r="C737" s="8" t="s">
        <v>853</v>
      </c>
      <c r="D737" s="9" t="str">
        <f>HYPERLINK("https://12go.asia/en/travel/Khlong-Phlu-Waterfall/Baan-Kai-Beach-Transfer", "12Go Link")</f>
        <v>12Go Link</v>
      </c>
      <c r="E737" s="8" t="s">
        <v>843</v>
      </c>
    </row>
    <row r="738">
      <c r="A738" s="6" t="s">
        <v>854</v>
      </c>
      <c r="B738" s="6" t="s">
        <v>855</v>
      </c>
      <c r="C738" s="6" t="s">
        <v>856</v>
      </c>
      <c r="D738" s="7" t="str">
        <f>HYPERLINK("https://12go.asia/en/travel/Pattaya-Beach-Koh-Lipe/Kuah-Jetty", "12Go Link")</f>
        <v>12Go Link</v>
      </c>
      <c r="E738" s="6" t="s">
        <v>857</v>
      </c>
    </row>
    <row r="739">
      <c r="A739" s="8" t="s">
        <v>836</v>
      </c>
      <c r="B739" s="8" t="s">
        <v>835</v>
      </c>
      <c r="C739" s="8" t="s">
        <v>858</v>
      </c>
      <c r="D739" s="9" t="str">
        <f>HYPERLINK("https://12go.asia/en/travel/thong-sala-koh-phangan/phantip-khao-sok-minivan-office", "12Go Link")</f>
        <v>12Go Link</v>
      </c>
      <c r="E739" s="8" t="s">
        <v>838</v>
      </c>
    </row>
    <row r="740">
      <c r="A740" s="8" t="s">
        <v>836</v>
      </c>
      <c r="B740" s="8" t="s">
        <v>841</v>
      </c>
      <c r="C740" s="8" t="s">
        <v>859</v>
      </c>
      <c r="D740" s="9" t="str">
        <f>HYPERLINK("https://12go.asia/en/travel/Baan-Kai-Beach-Transfer/Khlong-Phlu-Waterfall", "12Go Link")</f>
        <v>12Go Link</v>
      </c>
      <c r="E740" s="8" t="s">
        <v>843</v>
      </c>
    </row>
    <row r="741">
      <c r="A741" s="8" t="s">
        <v>836</v>
      </c>
      <c r="B741" s="8" t="s">
        <v>841</v>
      </c>
      <c r="C741" s="8" t="s">
        <v>860</v>
      </c>
      <c r="D741" s="9" t="str">
        <f>HYPERLINK("https://12go.asia/en/travel/Baan-Kai-Beach-Transfer/Koh-Chang-Ao-Sapparot-Pier", "12Go Link")</f>
        <v>12Go Link</v>
      </c>
      <c r="E741" s="8" t="s">
        <v>843</v>
      </c>
    </row>
    <row r="742">
      <c r="A742" s="6" t="s">
        <v>839</v>
      </c>
      <c r="B742" s="6" t="s">
        <v>835</v>
      </c>
      <c r="C742" s="6" t="s">
        <v>861</v>
      </c>
      <c r="D742" s="7" t="str">
        <f>HYPERLINK("https://12go.asia/en/travel/na-thon-koh-samui-songserm/phantip-khao-sok-minivan-office", "12Go Link")</f>
        <v>12Go Link</v>
      </c>
      <c r="E742" s="6" t="s">
        <v>838</v>
      </c>
    </row>
    <row r="743">
      <c r="A743" s="6" t="s">
        <v>839</v>
      </c>
      <c r="B743" s="6" t="s">
        <v>862</v>
      </c>
      <c r="C743" s="6" t="s">
        <v>863</v>
      </c>
      <c r="D743" s="7" t="str">
        <f>HYPERLINK("https://12go.asia/en/travel/koh-samui-airport/rayong-pattaya-airport", "12Go Link")</f>
        <v>12Go Link</v>
      </c>
      <c r="E743" s="6" t="s">
        <v>864</v>
      </c>
    </row>
    <row r="744">
      <c r="A744" s="8" t="s">
        <v>865</v>
      </c>
      <c r="B744" s="8" t="s">
        <v>855</v>
      </c>
      <c r="C744" s="8" t="s">
        <v>866</v>
      </c>
      <c r="D744" s="9" t="str">
        <f>HYPERLINK("https://12go.asia/en/travel/Ao-Nang-Hotel-Transfer/Kuah-Jetty", "12Go Link")</f>
        <v>12Go Link</v>
      </c>
      <c r="E744" s="8" t="s">
        <v>857</v>
      </c>
    </row>
    <row r="745">
      <c r="A745" s="6" t="s">
        <v>825</v>
      </c>
      <c r="B745" s="6" t="s">
        <v>808</v>
      </c>
      <c r="C745" s="6" t="s">
        <v>867</v>
      </c>
      <c r="D745" s="7" t="str">
        <f>HYPERLINK("https://12go.asia/en/travel/Mae-Sai-Town-Transfer/Chiang-Rai-Hotel-Transfer", "12Go Link")</f>
        <v>12Go Link</v>
      </c>
      <c r="E745" s="6" t="s">
        <v>668</v>
      </c>
    </row>
    <row r="746">
      <c r="A746" s="8" t="s">
        <v>816</v>
      </c>
      <c r="B746" s="8" t="s">
        <v>811</v>
      </c>
      <c r="C746" s="8" t="s">
        <v>868</v>
      </c>
      <c r="D746" s="9" t="str">
        <f>HYPERLINK("https://12go.asia/en/travel/Pai-Hotel-Transfer/Chiang-Mai-Town-Transfer", "12Go Link")</f>
        <v>12Go Link</v>
      </c>
      <c r="E746" s="8" t="s">
        <v>668</v>
      </c>
    </row>
    <row r="747">
      <c r="A747" s="8" t="s">
        <v>816</v>
      </c>
      <c r="B747" s="8" t="s">
        <v>808</v>
      </c>
      <c r="C747" s="8" t="s">
        <v>869</v>
      </c>
      <c r="D747" s="9" t="str">
        <f>HYPERLINK("https://12go.asia/en/travel/Pai-Hotel-Transfer/Chiang-Rai-Hotel-Transfer", "12Go Link")</f>
        <v>12Go Link</v>
      </c>
      <c r="E747" s="8" t="s">
        <v>668</v>
      </c>
    </row>
    <row r="748">
      <c r="A748" s="6" t="s">
        <v>828</v>
      </c>
      <c r="B748" s="6" t="s">
        <v>808</v>
      </c>
      <c r="C748" s="6" t="s">
        <v>870</v>
      </c>
      <c r="D748" s="7" t="str">
        <f>HYPERLINK("https://12go.asia/en/travel/Phayao-Hotel-Transfer/Chiang-Rai-Hotel-Transfer", "12Go Link")</f>
        <v>12Go Link</v>
      </c>
      <c r="E748" s="6" t="s">
        <v>668</v>
      </c>
    </row>
    <row r="749">
      <c r="A749" s="8" t="s">
        <v>801</v>
      </c>
      <c r="B749" s="8" t="s">
        <v>791</v>
      </c>
      <c r="C749" s="8" t="s">
        <v>871</v>
      </c>
      <c r="D749" s="9" t="str">
        <f t="shared" ref="D749:D752" si="132">HYPERLINK("https://12go.asia/en/travel/Klaeng/Bangkok-Town-Transfer", "12Go Link")</f>
        <v>12Go Link</v>
      </c>
      <c r="E749" s="8" t="s">
        <v>803</v>
      </c>
    </row>
    <row r="750">
      <c r="A750" s="8" t="s">
        <v>801</v>
      </c>
      <c r="B750" s="8" t="s">
        <v>791</v>
      </c>
      <c r="C750" s="8" t="s">
        <v>871</v>
      </c>
      <c r="D750" s="9" t="str">
        <f t="shared" si="132"/>
        <v>12Go Link</v>
      </c>
      <c r="E750" s="8" t="s">
        <v>804</v>
      </c>
    </row>
    <row r="751">
      <c r="A751" s="8" t="s">
        <v>801</v>
      </c>
      <c r="B751" s="8" t="s">
        <v>791</v>
      </c>
      <c r="C751" s="8" t="s">
        <v>871</v>
      </c>
      <c r="D751" s="9" t="str">
        <f t="shared" si="132"/>
        <v>12Go Link</v>
      </c>
      <c r="E751" s="8" t="s">
        <v>805</v>
      </c>
    </row>
    <row r="752">
      <c r="A752" s="8" t="s">
        <v>801</v>
      </c>
      <c r="B752" s="8" t="s">
        <v>791</v>
      </c>
      <c r="C752" s="8" t="s">
        <v>871</v>
      </c>
      <c r="D752" s="9" t="str">
        <f t="shared" si="132"/>
        <v>12Go Link</v>
      </c>
      <c r="E752" s="8" t="s">
        <v>806</v>
      </c>
    </row>
    <row r="753">
      <c r="A753" s="8" t="s">
        <v>801</v>
      </c>
      <c r="B753" s="8" t="s">
        <v>830</v>
      </c>
      <c r="C753" s="8" t="s">
        <v>872</v>
      </c>
      <c r="D753" s="9" t="str">
        <f t="shared" ref="D753:D756" si="133">HYPERLINK("https://12go.asia/en/travel/Klaeng/Don-Mueang-Airport", "12Go Link")</f>
        <v>12Go Link</v>
      </c>
      <c r="E753" s="8" t="s">
        <v>803</v>
      </c>
    </row>
    <row r="754">
      <c r="A754" s="8" t="s">
        <v>801</v>
      </c>
      <c r="B754" s="8" t="s">
        <v>830</v>
      </c>
      <c r="C754" s="8" t="s">
        <v>872</v>
      </c>
      <c r="D754" s="9" t="str">
        <f t="shared" si="133"/>
        <v>12Go Link</v>
      </c>
      <c r="E754" s="8" t="s">
        <v>804</v>
      </c>
    </row>
    <row r="755">
      <c r="A755" s="8" t="s">
        <v>801</v>
      </c>
      <c r="B755" s="8" t="s">
        <v>830</v>
      </c>
      <c r="C755" s="8" t="s">
        <v>872</v>
      </c>
      <c r="D755" s="9" t="str">
        <f t="shared" si="133"/>
        <v>12Go Link</v>
      </c>
      <c r="E755" s="8" t="s">
        <v>805</v>
      </c>
    </row>
    <row r="756">
      <c r="A756" s="8" t="s">
        <v>801</v>
      </c>
      <c r="B756" s="8" t="s">
        <v>830</v>
      </c>
      <c r="C756" s="8" t="s">
        <v>872</v>
      </c>
      <c r="D756" s="9" t="str">
        <f t="shared" si="133"/>
        <v>12Go Link</v>
      </c>
      <c r="E756" s="8" t="s">
        <v>806</v>
      </c>
    </row>
    <row r="757">
      <c r="A757" s="8" t="s">
        <v>801</v>
      </c>
      <c r="B757" s="8" t="s">
        <v>873</v>
      </c>
      <c r="C757" s="8" t="s">
        <v>874</v>
      </c>
      <c r="D757" s="9" t="str">
        <f t="shared" ref="D757:D760" si="134">HYPERLINK("https://12go.asia/en/travel/Klaeng/Suvarnabhumi-Airport", "12Go Link")</f>
        <v>12Go Link</v>
      </c>
      <c r="E757" s="8" t="s">
        <v>803</v>
      </c>
    </row>
    <row r="758">
      <c r="A758" s="8" t="s">
        <v>801</v>
      </c>
      <c r="B758" s="8" t="s">
        <v>873</v>
      </c>
      <c r="C758" s="8" t="s">
        <v>874</v>
      </c>
      <c r="D758" s="9" t="str">
        <f t="shared" si="134"/>
        <v>12Go Link</v>
      </c>
      <c r="E758" s="8" t="s">
        <v>804</v>
      </c>
    </row>
    <row r="759">
      <c r="A759" s="8" t="s">
        <v>801</v>
      </c>
      <c r="B759" s="8" t="s">
        <v>873</v>
      </c>
      <c r="C759" s="8" t="s">
        <v>874</v>
      </c>
      <c r="D759" s="9" t="str">
        <f t="shared" si="134"/>
        <v>12Go Link</v>
      </c>
      <c r="E759" s="8" t="s">
        <v>805</v>
      </c>
    </row>
    <row r="760">
      <c r="A760" s="8" t="s">
        <v>801</v>
      </c>
      <c r="B760" s="8" t="s">
        <v>873</v>
      </c>
      <c r="C760" s="8" t="s">
        <v>874</v>
      </c>
      <c r="D760" s="9" t="str">
        <f t="shared" si="134"/>
        <v>12Go Link</v>
      </c>
      <c r="E760" s="8" t="s">
        <v>806</v>
      </c>
    </row>
    <row r="761">
      <c r="A761" s="6" t="s">
        <v>875</v>
      </c>
      <c r="B761" s="6" t="s">
        <v>836</v>
      </c>
      <c r="C761" s="6" t="s">
        <v>876</v>
      </c>
      <c r="D761" s="7" t="str">
        <f>HYPERLINK("https://12go.asia/en/travel/Satun-Hotel-Transfer/Thong-Sala-Koh-Phangan", "12Go Link")</f>
        <v>12Go Link</v>
      </c>
      <c r="E761" s="6" t="s">
        <v>857</v>
      </c>
    </row>
    <row r="762">
      <c r="A762" s="6" t="s">
        <v>875</v>
      </c>
      <c r="B762" s="6" t="s">
        <v>839</v>
      </c>
      <c r="C762" s="6" t="s">
        <v>877</v>
      </c>
      <c r="D762" s="7" t="str">
        <f>HYPERLINK("https://12go.asia/en/travel/Satun-Hotel-Transfer/Na-Thon-Pier", "12Go Link")</f>
        <v>12Go Link</v>
      </c>
      <c r="E762" s="6" t="s">
        <v>857</v>
      </c>
    </row>
    <row r="763">
      <c r="A763" s="8" t="s">
        <v>878</v>
      </c>
      <c r="B763" s="8" t="s">
        <v>835</v>
      </c>
      <c r="C763" s="8" t="s">
        <v>879</v>
      </c>
      <c r="D763" s="9" t="str">
        <f>HYPERLINK("https://12go.asia/en/travel/surat-thani-airport/surat-thani-phanom-khao-sok-minivan-office", "12Go Link")</f>
        <v>12Go Link</v>
      </c>
      <c r="E763" s="8" t="s">
        <v>880</v>
      </c>
    </row>
    <row r="764">
      <c r="A764" s="6" t="s">
        <v>873</v>
      </c>
      <c r="B764" s="6" t="s">
        <v>801</v>
      </c>
      <c r="C764" s="6" t="s">
        <v>881</v>
      </c>
      <c r="D764" s="7" t="str">
        <f t="shared" ref="D764:D767" si="135">HYPERLINK("https://12go.asia/en/travel/Suvarnabhumi-Airport/Klaeng", "12Go Link")</f>
        <v>12Go Link</v>
      </c>
      <c r="E764" s="6" t="s">
        <v>803</v>
      </c>
    </row>
    <row r="765">
      <c r="A765" s="6" t="s">
        <v>873</v>
      </c>
      <c r="B765" s="6" t="s">
        <v>801</v>
      </c>
      <c r="C765" s="6" t="s">
        <v>881</v>
      </c>
      <c r="D765" s="7" t="str">
        <f t="shared" si="135"/>
        <v>12Go Link</v>
      </c>
      <c r="E765" s="6" t="s">
        <v>804</v>
      </c>
    </row>
    <row r="766">
      <c r="A766" s="6" t="s">
        <v>873</v>
      </c>
      <c r="B766" s="6" t="s">
        <v>801</v>
      </c>
      <c r="C766" s="6" t="s">
        <v>881</v>
      </c>
      <c r="D766" s="7" t="str">
        <f t="shared" si="135"/>
        <v>12Go Link</v>
      </c>
      <c r="E766" s="6" t="s">
        <v>805</v>
      </c>
    </row>
    <row r="767">
      <c r="A767" s="6" t="s">
        <v>873</v>
      </c>
      <c r="B767" s="6" t="s">
        <v>801</v>
      </c>
      <c r="C767" s="6" t="s">
        <v>881</v>
      </c>
      <c r="D767" s="7" t="str">
        <f t="shared" si="135"/>
        <v>12Go Link</v>
      </c>
      <c r="E767" s="6" t="s">
        <v>806</v>
      </c>
    </row>
    <row r="768">
      <c r="A768" s="8" t="s">
        <v>882</v>
      </c>
      <c r="B768" s="8" t="s">
        <v>883</v>
      </c>
      <c r="C768" s="8" t="s">
        <v>884</v>
      </c>
      <c r="D768" s="9" t="str">
        <f>HYPERLINK("https://12go.asia/en/travel/Udon-Thani-Airport/Luang-Prabang-Railway-Station", "12Go Link")</f>
        <v>12Go Link</v>
      </c>
      <c r="E768" s="8" t="s">
        <v>885</v>
      </c>
    </row>
    <row r="769">
      <c r="A769" s="8" t="s">
        <v>882</v>
      </c>
      <c r="B769" s="8" t="s">
        <v>883</v>
      </c>
      <c r="C769" s="8" t="s">
        <v>886</v>
      </c>
      <c r="D769" s="9" t="str">
        <f>HYPERLINK("https://12go.asia/en/travel/Udon-Thani-Airport/Luang-Prabang-Transfer", "12Go Link")</f>
        <v>12Go Link</v>
      </c>
      <c r="E769" s="8" t="s">
        <v>887</v>
      </c>
    </row>
    <row r="770">
      <c r="A770" s="8" t="s">
        <v>882</v>
      </c>
      <c r="B770" s="8" t="s">
        <v>883</v>
      </c>
      <c r="C770" s="8" t="s">
        <v>888</v>
      </c>
      <c r="D770" s="9" t="str">
        <f>HYPERLINK("https://12go.asia/en/travel/Udon-Thani-Transfer/Luang-Prabang-Railway-Station", "12Go Link")</f>
        <v>12Go Link</v>
      </c>
      <c r="E770" s="8" t="s">
        <v>885</v>
      </c>
    </row>
    <row r="771">
      <c r="A771" s="8" t="s">
        <v>882</v>
      </c>
      <c r="B771" s="8" t="s">
        <v>883</v>
      </c>
      <c r="C771" s="8" t="s">
        <v>889</v>
      </c>
      <c r="D771" s="9" t="str">
        <f>HYPERLINK("https://12go.asia/en/travel/Udon-Thani-Transfer/Luang-Prabang-Transfer", "12Go Link")</f>
        <v>12Go Link</v>
      </c>
      <c r="E771" s="8" t="s">
        <v>887</v>
      </c>
    </row>
    <row r="772">
      <c r="A772" s="8" t="s">
        <v>882</v>
      </c>
      <c r="B772" s="8" t="s">
        <v>136</v>
      </c>
      <c r="C772" s="8" t="s">
        <v>890</v>
      </c>
      <c r="D772" s="9" t="str">
        <f>HYPERLINK("https://12go.asia/en/travel/Udon-Thani-Airport/Vang-Vieng-Railway-Station", "12Go Link")</f>
        <v>12Go Link</v>
      </c>
      <c r="E772" s="8" t="s">
        <v>885</v>
      </c>
    </row>
    <row r="773">
      <c r="A773" s="8" t="s">
        <v>882</v>
      </c>
      <c r="B773" s="8" t="s">
        <v>136</v>
      </c>
      <c r="C773" s="8" t="s">
        <v>891</v>
      </c>
      <c r="D773" s="9" t="str">
        <f>HYPERLINK("https://12go.asia/en/travel/Udon-Thani-Transfer/Vang-Vieng-Railway-Station", "12Go Link")</f>
        <v>12Go Link</v>
      </c>
      <c r="E773" s="8" t="s">
        <v>885</v>
      </c>
    </row>
    <row r="774">
      <c r="A774" s="8" t="s">
        <v>882</v>
      </c>
      <c r="B774" s="8" t="s">
        <v>136</v>
      </c>
      <c r="C774" s="8" t="s">
        <v>892</v>
      </c>
      <c r="D774" s="9" t="str">
        <f>HYPERLINK("https://12go.asia/en/travel/Udon-Thani-Transfer/Vang-Vieng-Transfer", "12Go Link")</f>
        <v>12Go Link</v>
      </c>
      <c r="E774" s="8" t="s">
        <v>893</v>
      </c>
    </row>
    <row r="775">
      <c r="A775" s="8" t="s">
        <v>882</v>
      </c>
      <c r="B775" s="8" t="s">
        <v>49</v>
      </c>
      <c r="C775" s="8" t="s">
        <v>894</v>
      </c>
      <c r="D775" s="9" t="str">
        <f>HYPERLINK("https://12go.asia/en/travel/Udon-Thani-Airport/Khua-Din-Bus-Station", "12Go Link")</f>
        <v>12Go Link</v>
      </c>
      <c r="E775" s="8" t="s">
        <v>895</v>
      </c>
    </row>
    <row r="776">
      <c r="A776" s="8" t="s">
        <v>882</v>
      </c>
      <c r="B776" s="8" t="s">
        <v>49</v>
      </c>
      <c r="C776" s="8" t="s">
        <v>896</v>
      </c>
      <c r="D776" s="9" t="str">
        <f t="shared" ref="D776:D777" si="136">HYPERLINK("https://12go.asia/en/travel/Udon-Thani-Airport/Vientiane-Transfer", "12Go Link")</f>
        <v>12Go Link</v>
      </c>
      <c r="E776" s="8" t="s">
        <v>897</v>
      </c>
    </row>
    <row r="777">
      <c r="A777" s="8" t="s">
        <v>882</v>
      </c>
      <c r="B777" s="8" t="s">
        <v>49</v>
      </c>
      <c r="C777" s="8" t="s">
        <v>896</v>
      </c>
      <c r="D777" s="9" t="str">
        <f t="shared" si="136"/>
        <v>12Go Link</v>
      </c>
      <c r="E777" s="8" t="s">
        <v>893</v>
      </c>
    </row>
    <row r="778">
      <c r="A778" s="8" t="s">
        <v>882</v>
      </c>
      <c r="B778" s="8" t="s">
        <v>49</v>
      </c>
      <c r="C778" s="8" t="s">
        <v>898</v>
      </c>
      <c r="D778" s="9" t="str">
        <f>HYPERLINK("https://12go.asia/en/travel/Udon-Thani-Transfer/Khua-Din-Bus-Station", "12Go Link")</f>
        <v>12Go Link</v>
      </c>
      <c r="E778" s="8" t="s">
        <v>895</v>
      </c>
    </row>
    <row r="779">
      <c r="A779" s="8" t="s">
        <v>882</v>
      </c>
      <c r="B779" s="8" t="s">
        <v>49</v>
      </c>
      <c r="C779" s="8" t="s">
        <v>899</v>
      </c>
      <c r="D779" s="9" t="str">
        <f>HYPERLINK("https://12go.asia/en/travel/Udon-Thani-Transfer/Vientiane-Transfer", "12Go Link")</f>
        <v>12Go Link</v>
      </c>
      <c r="E779" s="8" t="s">
        <v>897</v>
      </c>
    </row>
    <row r="780">
      <c r="A780" s="8" t="s">
        <v>882</v>
      </c>
      <c r="B780" s="8" t="s">
        <v>900</v>
      </c>
      <c r="C780" s="8" t="s">
        <v>901</v>
      </c>
      <c r="D780" s="9" t="str">
        <f>HYPERLINK("https://12go.asia/en/travel/Udon-Thani-Airport/Nong-Khai-Border", "12Go Link")</f>
        <v>12Go Link</v>
      </c>
      <c r="E780" s="8" t="s">
        <v>902</v>
      </c>
    </row>
    <row r="781">
      <c r="A781" s="8" t="s">
        <v>882</v>
      </c>
      <c r="B781" s="8" t="s">
        <v>900</v>
      </c>
      <c r="C781" s="8" t="s">
        <v>903</v>
      </c>
      <c r="D781" s="9" t="str">
        <f>HYPERLINK("https://12go.asia/en/travel/Udon-Thani-Transfer/Nong-Khai-Border", "12Go Link")</f>
        <v>12Go Link</v>
      </c>
      <c r="E781" s="8" t="s">
        <v>902</v>
      </c>
    </row>
    <row r="782">
      <c r="A782" s="2" t="s">
        <v>904</v>
      </c>
      <c r="B782" s="2" t="s">
        <v>904</v>
      </c>
      <c r="C782" s="2" t="s">
        <v>905</v>
      </c>
      <c r="D782" s="3" t="str">
        <f>HYPERLINK("https://12go.asia/en/travel/Alanya-Transfer/Gazipasa-Alanya-Airport", "12Go Link")</f>
        <v>12Go Link</v>
      </c>
      <c r="E782" s="2" t="s">
        <v>906</v>
      </c>
    </row>
    <row r="783">
      <c r="A783" s="2" t="s">
        <v>904</v>
      </c>
      <c r="B783" s="2" t="s">
        <v>904</v>
      </c>
      <c r="C783" s="2" t="s">
        <v>907</v>
      </c>
      <c r="D783" s="3" t="str">
        <f>HYPERLINK("https://12go.asia/en/travel/Gazipasa-Alanya-Airport/Alanya-Transfer", "12Go Link")</f>
        <v>12Go Link</v>
      </c>
      <c r="E783" s="2" t="s">
        <v>906</v>
      </c>
    </row>
    <row r="784">
      <c r="A784" s="2" t="s">
        <v>904</v>
      </c>
      <c r="B784" s="2" t="s">
        <v>908</v>
      </c>
      <c r="C784" s="2" t="s">
        <v>909</v>
      </c>
      <c r="D784" s="3" t="str">
        <f>HYPERLINK("https://12go.asia/en/travel/Alanya-Transfer/Antalya-Airport", "12Go Link")</f>
        <v>12Go Link</v>
      </c>
      <c r="E784" s="2" t="s">
        <v>906</v>
      </c>
    </row>
    <row r="785">
      <c r="A785" s="2" t="s">
        <v>904</v>
      </c>
      <c r="B785" s="2" t="s">
        <v>908</v>
      </c>
      <c r="C785" s="2" t="s">
        <v>910</v>
      </c>
      <c r="D785" s="3" t="str">
        <f>HYPERLINK("https://12go.asia/en/travel/Avsallar-Transfer/Antalya-Airport", "12Go Link")</f>
        <v>12Go Link</v>
      </c>
      <c r="E785" s="2" t="s">
        <v>906</v>
      </c>
    </row>
    <row r="786">
      <c r="A786" s="2" t="s">
        <v>904</v>
      </c>
      <c r="B786" s="2" t="s">
        <v>908</v>
      </c>
      <c r="C786" s="2" t="s">
        <v>911</v>
      </c>
      <c r="D786" s="3" t="str">
        <f>HYPERLINK("https://12go.asia/en/travel/Konakli-Transfer/Antalya-Airport", "12Go Link")</f>
        <v>12Go Link</v>
      </c>
      <c r="E786" s="2" t="s">
        <v>906</v>
      </c>
    </row>
    <row r="787">
      <c r="A787" s="2" t="s">
        <v>904</v>
      </c>
      <c r="B787" s="2" t="s">
        <v>908</v>
      </c>
      <c r="C787" s="2" t="s">
        <v>912</v>
      </c>
      <c r="D787" s="3" t="str">
        <f>HYPERLINK("https://12go.asia/en/travel/Okurcalar-Transfer/Antalya-Airport", "12Go Link")</f>
        <v>12Go Link</v>
      </c>
      <c r="E787" s="2" t="s">
        <v>906</v>
      </c>
    </row>
    <row r="788">
      <c r="A788" s="4" t="s">
        <v>908</v>
      </c>
      <c r="B788" s="4" t="s">
        <v>904</v>
      </c>
      <c r="C788" s="4" t="s">
        <v>913</v>
      </c>
      <c r="D788" s="5" t="str">
        <f>HYPERLINK("https://12go.asia/en/travel/Antalya-Airport/Alanya-Transfer", "12Go Link")</f>
        <v>12Go Link</v>
      </c>
      <c r="E788" s="4" t="s">
        <v>906</v>
      </c>
    </row>
    <row r="789">
      <c r="A789" s="4" t="s">
        <v>908</v>
      </c>
      <c r="B789" s="4" t="s">
        <v>904</v>
      </c>
      <c r="C789" s="4" t="s">
        <v>914</v>
      </c>
      <c r="D789" s="5" t="str">
        <f>HYPERLINK("https://12go.asia/en/travel/Antalya-Airport/Avsallar-Transfer", "12Go Link")</f>
        <v>12Go Link</v>
      </c>
      <c r="E789" s="4" t="s">
        <v>906</v>
      </c>
    </row>
    <row r="790">
      <c r="A790" s="4" t="s">
        <v>908</v>
      </c>
      <c r="B790" s="4" t="s">
        <v>904</v>
      </c>
      <c r="C790" s="4" t="s">
        <v>915</v>
      </c>
      <c r="D790" s="5" t="str">
        <f>HYPERLINK("https://12go.asia/en/travel/Antalya-Airport/Konakli-Transfer", "12Go Link")</f>
        <v>12Go Link</v>
      </c>
      <c r="E790" s="4" t="s">
        <v>906</v>
      </c>
    </row>
    <row r="791">
      <c r="A791" s="4" t="s">
        <v>908</v>
      </c>
      <c r="B791" s="4" t="s">
        <v>904</v>
      </c>
      <c r="C791" s="4" t="s">
        <v>916</v>
      </c>
      <c r="D791" s="5" t="str">
        <f>HYPERLINK("https://12go.asia/en/travel/Antalya-Airport/Okurcalar-Transfer", "12Go Link")</f>
        <v>12Go Link</v>
      </c>
      <c r="E791" s="4" t="s">
        <v>906</v>
      </c>
    </row>
    <row r="792">
      <c r="A792" s="4" t="s">
        <v>908</v>
      </c>
      <c r="B792" s="4" t="s">
        <v>908</v>
      </c>
      <c r="C792" s="4" t="s">
        <v>917</v>
      </c>
      <c r="D792" s="5" t="str">
        <f>HYPERLINK("https://12go.asia/en/travel/Antalya-Airport/Tekirova-Transfer", "12Go Link")</f>
        <v>12Go Link</v>
      </c>
      <c r="E792" s="4" t="s">
        <v>906</v>
      </c>
    </row>
    <row r="793">
      <c r="A793" s="4" t="s">
        <v>908</v>
      </c>
      <c r="B793" s="4" t="s">
        <v>908</v>
      </c>
      <c r="C793" s="4" t="s">
        <v>918</v>
      </c>
      <c r="D793" s="5" t="str">
        <f>HYPERLINK("https://12go.asia/en/travel/Tekirova-Transfer/Antalya-Airport", "12Go Link")</f>
        <v>12Go Link</v>
      </c>
      <c r="E793" s="4" t="s">
        <v>906</v>
      </c>
    </row>
    <row r="794">
      <c r="A794" s="4" t="s">
        <v>908</v>
      </c>
      <c r="B794" s="4" t="s">
        <v>919</v>
      </c>
      <c r="C794" s="4" t="s">
        <v>920</v>
      </c>
      <c r="D794" s="5" t="str">
        <f>HYPERLINK("https://12go.asia/en/travel/Antalya-Airport/Goynuk-Transfer", "12Go Link")</f>
        <v>12Go Link</v>
      </c>
      <c r="E794" s="4" t="s">
        <v>906</v>
      </c>
    </row>
    <row r="795">
      <c r="A795" s="4" t="s">
        <v>908</v>
      </c>
      <c r="B795" s="4" t="s">
        <v>921</v>
      </c>
      <c r="C795" s="4" t="s">
        <v>922</v>
      </c>
      <c r="D795" s="5" t="str">
        <f>HYPERLINK("https://12go.asia/en/travel/Antalya-Airport/Kemer-Transfer", "12Go Link")</f>
        <v>12Go Link</v>
      </c>
      <c r="E795" s="4" t="s">
        <v>906</v>
      </c>
    </row>
    <row r="796">
      <c r="A796" s="2" t="s">
        <v>923</v>
      </c>
      <c r="B796" s="2" t="s">
        <v>924</v>
      </c>
      <c r="C796" s="2" t="s">
        <v>925</v>
      </c>
      <c r="D796" s="3" t="str">
        <f>HYPERLINK("https://12go.asia/en/travel/Dalaman-Airport/Icmeler-Transfer", "12Go Link")</f>
        <v>12Go Link</v>
      </c>
      <c r="E796" s="2" t="s">
        <v>906</v>
      </c>
    </row>
    <row r="797">
      <c r="A797" s="2" t="s">
        <v>923</v>
      </c>
      <c r="B797" s="2" t="s">
        <v>926</v>
      </c>
      <c r="C797" s="2" t="s">
        <v>927</v>
      </c>
      <c r="D797" s="3" t="str">
        <f>HYPERLINK("https://12go.asia/en/travel/Dalaman-Airport/Marmaris-Transfer", "12Go Link")</f>
        <v>12Go Link</v>
      </c>
      <c r="E797" s="2" t="s">
        <v>906</v>
      </c>
    </row>
    <row r="798">
      <c r="A798" s="4" t="s">
        <v>928</v>
      </c>
      <c r="B798" s="4" t="s">
        <v>929</v>
      </c>
      <c r="C798" s="4" t="s">
        <v>930</v>
      </c>
      <c r="D798" s="5" t="str">
        <f>HYPERLINK("https://12go.asia/en/travel/Goreme-Transfer/Nevsehir-Kapadokya-Airport", "12Go Link")</f>
        <v>12Go Link</v>
      </c>
      <c r="E798" s="4" t="s">
        <v>906</v>
      </c>
    </row>
    <row r="799">
      <c r="A799" s="2" t="s">
        <v>919</v>
      </c>
      <c r="B799" s="2" t="s">
        <v>908</v>
      </c>
      <c r="C799" s="2" t="s">
        <v>931</v>
      </c>
      <c r="D799" s="3" t="str">
        <f>HYPERLINK("https://12go.asia/en/travel/Goynuk-Transfer/Antalya-Airport", "12Go Link")</f>
        <v>12Go Link</v>
      </c>
      <c r="E799" s="2" t="s">
        <v>906</v>
      </c>
    </row>
    <row r="800">
      <c r="A800" s="4" t="s">
        <v>924</v>
      </c>
      <c r="B800" s="4" t="s">
        <v>923</v>
      </c>
      <c r="C800" s="4" t="s">
        <v>932</v>
      </c>
      <c r="D800" s="5" t="str">
        <f>HYPERLINK("https://12go.asia/en/travel/Icmeler-Transfer/Dalaman-Airport", "12Go Link")</f>
        <v>12Go Link</v>
      </c>
      <c r="E800" s="4" t="s">
        <v>906</v>
      </c>
    </row>
    <row r="801">
      <c r="A801" s="2" t="s">
        <v>933</v>
      </c>
      <c r="B801" s="2" t="s">
        <v>933</v>
      </c>
      <c r="C801" s="2" t="s">
        <v>934</v>
      </c>
      <c r="D801" s="3" t="str">
        <f>HYPERLINK("https://12go.asia/en/travel/Istanbul-New-Airport-IST/Istanbul-Transfer", "12Go Link")</f>
        <v>12Go Link</v>
      </c>
      <c r="E801" s="2" t="s">
        <v>906</v>
      </c>
    </row>
    <row r="802">
      <c r="A802" s="2" t="s">
        <v>933</v>
      </c>
      <c r="B802" s="2" t="s">
        <v>933</v>
      </c>
      <c r="C802" s="2" t="s">
        <v>935</v>
      </c>
      <c r="D802" s="3" t="str">
        <f>HYPERLINK("https://12go.asia/en/travel/Istanbul-Transfer/Istanbul-New-Airport-IST", "12Go Link")</f>
        <v>12Go Link</v>
      </c>
      <c r="E802" s="2" t="s">
        <v>906</v>
      </c>
    </row>
    <row r="803">
      <c r="A803" s="4" t="s">
        <v>936</v>
      </c>
      <c r="B803" s="4" t="s">
        <v>933</v>
      </c>
      <c r="C803" s="4" t="s">
        <v>937</v>
      </c>
      <c r="D803" s="5" t="str">
        <f t="shared" ref="D803:D806" si="137">HYPERLINK("https://12go.asia/en/travel/Istanbul-Airport/Esenyurt-Hotel-Transfer", "12Go Link")</f>
        <v>12Go Link</v>
      </c>
      <c r="E803" s="4" t="s">
        <v>938</v>
      </c>
    </row>
    <row r="804">
      <c r="A804" s="4" t="s">
        <v>936</v>
      </c>
      <c r="B804" s="4" t="s">
        <v>933</v>
      </c>
      <c r="C804" s="4" t="s">
        <v>937</v>
      </c>
      <c r="D804" s="5" t="str">
        <f t="shared" si="137"/>
        <v>12Go Link</v>
      </c>
      <c r="E804" s="4" t="s">
        <v>778</v>
      </c>
    </row>
    <row r="805">
      <c r="A805" s="4" t="s">
        <v>936</v>
      </c>
      <c r="B805" s="4" t="s">
        <v>933</v>
      </c>
      <c r="C805" s="4" t="s">
        <v>937</v>
      </c>
      <c r="D805" s="5" t="str">
        <f t="shared" si="137"/>
        <v>12Go Link</v>
      </c>
      <c r="E805" s="4" t="s">
        <v>502</v>
      </c>
    </row>
    <row r="806">
      <c r="A806" s="4" t="s">
        <v>936</v>
      </c>
      <c r="B806" s="4" t="s">
        <v>933</v>
      </c>
      <c r="C806" s="4" t="s">
        <v>937</v>
      </c>
      <c r="D806" s="5" t="str">
        <f t="shared" si="137"/>
        <v>12Go Link</v>
      </c>
      <c r="E806" s="4" t="s">
        <v>939</v>
      </c>
    </row>
    <row r="807">
      <c r="A807" s="4" t="s">
        <v>936</v>
      </c>
      <c r="B807" s="4" t="s">
        <v>933</v>
      </c>
      <c r="C807" s="4" t="s">
        <v>940</v>
      </c>
      <c r="D807" s="5" t="str">
        <f t="shared" ref="D807:D810" si="138">HYPERLINK("https://12go.asia/en/travel/Istanbul-Airport/Eyup-Hotel-Transfer", "12Go Link")</f>
        <v>12Go Link</v>
      </c>
      <c r="E807" s="4" t="s">
        <v>938</v>
      </c>
    </row>
    <row r="808">
      <c r="A808" s="4" t="s">
        <v>936</v>
      </c>
      <c r="B808" s="4" t="s">
        <v>933</v>
      </c>
      <c r="C808" s="4" t="s">
        <v>940</v>
      </c>
      <c r="D808" s="5" t="str">
        <f t="shared" si="138"/>
        <v>12Go Link</v>
      </c>
      <c r="E808" s="4" t="s">
        <v>778</v>
      </c>
    </row>
    <row r="809">
      <c r="A809" s="4" t="s">
        <v>936</v>
      </c>
      <c r="B809" s="4" t="s">
        <v>933</v>
      </c>
      <c r="C809" s="4" t="s">
        <v>940</v>
      </c>
      <c r="D809" s="5" t="str">
        <f t="shared" si="138"/>
        <v>12Go Link</v>
      </c>
      <c r="E809" s="4" t="s">
        <v>502</v>
      </c>
    </row>
    <row r="810">
      <c r="A810" s="4" t="s">
        <v>936</v>
      </c>
      <c r="B810" s="4" t="s">
        <v>933</v>
      </c>
      <c r="C810" s="4" t="s">
        <v>940</v>
      </c>
      <c r="D810" s="5" t="str">
        <f t="shared" si="138"/>
        <v>12Go Link</v>
      </c>
      <c r="E810" s="4" t="s">
        <v>939</v>
      </c>
    </row>
    <row r="811">
      <c r="A811" s="4" t="s">
        <v>936</v>
      </c>
      <c r="B811" s="4" t="s">
        <v>933</v>
      </c>
      <c r="C811" s="4" t="s">
        <v>941</v>
      </c>
      <c r="D811" s="5" t="str">
        <f t="shared" ref="D811:D814" si="139">HYPERLINK("https://12go.asia/en/travel/Istanbul-Airport/Fatih-Hotel-Transfer", "12Go Link")</f>
        <v>12Go Link</v>
      </c>
      <c r="E811" s="4" t="s">
        <v>938</v>
      </c>
    </row>
    <row r="812">
      <c r="A812" s="4" t="s">
        <v>936</v>
      </c>
      <c r="B812" s="4" t="s">
        <v>933</v>
      </c>
      <c r="C812" s="4" t="s">
        <v>941</v>
      </c>
      <c r="D812" s="5" t="str">
        <f t="shared" si="139"/>
        <v>12Go Link</v>
      </c>
      <c r="E812" s="4" t="s">
        <v>778</v>
      </c>
    </row>
    <row r="813">
      <c r="A813" s="4" t="s">
        <v>936</v>
      </c>
      <c r="B813" s="4" t="s">
        <v>933</v>
      </c>
      <c r="C813" s="4" t="s">
        <v>941</v>
      </c>
      <c r="D813" s="5" t="str">
        <f t="shared" si="139"/>
        <v>12Go Link</v>
      </c>
      <c r="E813" s="4" t="s">
        <v>502</v>
      </c>
    </row>
    <row r="814">
      <c r="A814" s="4" t="s">
        <v>936</v>
      </c>
      <c r="B814" s="4" t="s">
        <v>933</v>
      </c>
      <c r="C814" s="4" t="s">
        <v>941</v>
      </c>
      <c r="D814" s="5" t="str">
        <f t="shared" si="139"/>
        <v>12Go Link</v>
      </c>
      <c r="E814" s="4" t="s">
        <v>939</v>
      </c>
    </row>
    <row r="815">
      <c r="A815" s="4" t="s">
        <v>936</v>
      </c>
      <c r="B815" s="4" t="s">
        <v>933</v>
      </c>
      <c r="C815" s="4" t="s">
        <v>942</v>
      </c>
      <c r="D815" s="5" t="str">
        <f t="shared" ref="D815:D818" si="140">HYPERLINK("https://12go.asia/en/travel/Istanbul-Airport/Gungoren-Hotel-Transfer", "12Go Link")</f>
        <v>12Go Link</v>
      </c>
      <c r="E815" s="4" t="s">
        <v>938</v>
      </c>
    </row>
    <row r="816">
      <c r="A816" s="4" t="s">
        <v>936</v>
      </c>
      <c r="B816" s="4" t="s">
        <v>933</v>
      </c>
      <c r="C816" s="4" t="s">
        <v>942</v>
      </c>
      <c r="D816" s="5" t="str">
        <f t="shared" si="140"/>
        <v>12Go Link</v>
      </c>
      <c r="E816" s="4" t="s">
        <v>778</v>
      </c>
    </row>
    <row r="817">
      <c r="A817" s="4" t="s">
        <v>936</v>
      </c>
      <c r="B817" s="4" t="s">
        <v>933</v>
      </c>
      <c r="C817" s="4" t="s">
        <v>942</v>
      </c>
      <c r="D817" s="5" t="str">
        <f t="shared" si="140"/>
        <v>12Go Link</v>
      </c>
      <c r="E817" s="4" t="s">
        <v>502</v>
      </c>
    </row>
    <row r="818">
      <c r="A818" s="4" t="s">
        <v>936</v>
      </c>
      <c r="B818" s="4" t="s">
        <v>933</v>
      </c>
      <c r="C818" s="4" t="s">
        <v>942</v>
      </c>
      <c r="D818" s="5" t="str">
        <f t="shared" si="140"/>
        <v>12Go Link</v>
      </c>
      <c r="E818" s="4" t="s">
        <v>939</v>
      </c>
    </row>
    <row r="819">
      <c r="A819" s="4" t="s">
        <v>936</v>
      </c>
      <c r="B819" s="4" t="s">
        <v>933</v>
      </c>
      <c r="C819" s="4" t="s">
        <v>943</v>
      </c>
      <c r="D819" s="5" t="str">
        <f t="shared" ref="D819:D822" si="141">HYPERLINK("https://12go.asia/en/travel/Istanbul-Airport/Halkali-Hotel-Transfer", "12Go Link")</f>
        <v>12Go Link</v>
      </c>
      <c r="E819" s="4" t="s">
        <v>938</v>
      </c>
    </row>
    <row r="820">
      <c r="A820" s="4" t="s">
        <v>936</v>
      </c>
      <c r="B820" s="4" t="s">
        <v>933</v>
      </c>
      <c r="C820" s="4" t="s">
        <v>943</v>
      </c>
      <c r="D820" s="5" t="str">
        <f t="shared" si="141"/>
        <v>12Go Link</v>
      </c>
      <c r="E820" s="4" t="s">
        <v>778</v>
      </c>
    </row>
    <row r="821">
      <c r="A821" s="4" t="s">
        <v>936</v>
      </c>
      <c r="B821" s="4" t="s">
        <v>933</v>
      </c>
      <c r="C821" s="4" t="s">
        <v>943</v>
      </c>
      <c r="D821" s="5" t="str">
        <f t="shared" si="141"/>
        <v>12Go Link</v>
      </c>
      <c r="E821" s="4" t="s">
        <v>502</v>
      </c>
    </row>
    <row r="822">
      <c r="A822" s="4" t="s">
        <v>936</v>
      </c>
      <c r="B822" s="4" t="s">
        <v>933</v>
      </c>
      <c r="C822" s="4" t="s">
        <v>943</v>
      </c>
      <c r="D822" s="5" t="str">
        <f t="shared" si="141"/>
        <v>12Go Link</v>
      </c>
      <c r="E822" s="4" t="s">
        <v>939</v>
      </c>
    </row>
    <row r="823">
      <c r="A823" s="4" t="s">
        <v>936</v>
      </c>
      <c r="B823" s="4" t="s">
        <v>933</v>
      </c>
      <c r="C823" s="4" t="s">
        <v>944</v>
      </c>
      <c r="D823" s="5" t="str">
        <f t="shared" ref="D823:D826" si="142">HYPERLINK("https://12go.asia/en/travel/Istanbul-Airport/Istanbul-Port", "12Go Link")</f>
        <v>12Go Link</v>
      </c>
      <c r="E823" s="4" t="s">
        <v>938</v>
      </c>
    </row>
    <row r="824">
      <c r="A824" s="4" t="s">
        <v>936</v>
      </c>
      <c r="B824" s="4" t="s">
        <v>933</v>
      </c>
      <c r="C824" s="4" t="s">
        <v>944</v>
      </c>
      <c r="D824" s="5" t="str">
        <f t="shared" si="142"/>
        <v>12Go Link</v>
      </c>
      <c r="E824" s="4" t="s">
        <v>778</v>
      </c>
    </row>
    <row r="825">
      <c r="A825" s="4" t="s">
        <v>936</v>
      </c>
      <c r="B825" s="4" t="s">
        <v>933</v>
      </c>
      <c r="C825" s="4" t="s">
        <v>944</v>
      </c>
      <c r="D825" s="5" t="str">
        <f t="shared" si="142"/>
        <v>12Go Link</v>
      </c>
      <c r="E825" s="4" t="s">
        <v>502</v>
      </c>
    </row>
    <row r="826">
      <c r="A826" s="4" t="s">
        <v>936</v>
      </c>
      <c r="B826" s="4" t="s">
        <v>933</v>
      </c>
      <c r="C826" s="4" t="s">
        <v>944</v>
      </c>
      <c r="D826" s="5" t="str">
        <f t="shared" si="142"/>
        <v>12Go Link</v>
      </c>
      <c r="E826" s="4" t="s">
        <v>939</v>
      </c>
    </row>
    <row r="827">
      <c r="A827" s="4" t="s">
        <v>936</v>
      </c>
      <c r="B827" s="4" t="s">
        <v>933</v>
      </c>
      <c r="C827" s="4" t="s">
        <v>945</v>
      </c>
      <c r="D827" s="5" t="str">
        <f t="shared" ref="D827:D830" si="143">HYPERLINK("https://12go.asia/en/travel/Istanbul-Airport/Istinye-Hotel-Transfer", "12Go Link")</f>
        <v>12Go Link</v>
      </c>
      <c r="E827" s="4" t="s">
        <v>938</v>
      </c>
    </row>
    <row r="828">
      <c r="A828" s="4" t="s">
        <v>936</v>
      </c>
      <c r="B828" s="4" t="s">
        <v>933</v>
      </c>
      <c r="C828" s="4" t="s">
        <v>945</v>
      </c>
      <c r="D828" s="5" t="str">
        <f t="shared" si="143"/>
        <v>12Go Link</v>
      </c>
      <c r="E828" s="4" t="s">
        <v>778</v>
      </c>
    </row>
    <row r="829">
      <c r="A829" s="4" t="s">
        <v>936</v>
      </c>
      <c r="B829" s="4" t="s">
        <v>933</v>
      </c>
      <c r="C829" s="4" t="s">
        <v>945</v>
      </c>
      <c r="D829" s="5" t="str">
        <f t="shared" si="143"/>
        <v>12Go Link</v>
      </c>
      <c r="E829" s="4" t="s">
        <v>502</v>
      </c>
    </row>
    <row r="830">
      <c r="A830" s="4" t="s">
        <v>936</v>
      </c>
      <c r="B830" s="4" t="s">
        <v>933</v>
      </c>
      <c r="C830" s="4" t="s">
        <v>945</v>
      </c>
      <c r="D830" s="5" t="str">
        <f t="shared" si="143"/>
        <v>12Go Link</v>
      </c>
      <c r="E830" s="4" t="s">
        <v>939</v>
      </c>
    </row>
    <row r="831">
      <c r="A831" s="4" t="s">
        <v>936</v>
      </c>
      <c r="B831" s="4" t="s">
        <v>933</v>
      </c>
      <c r="C831" s="4" t="s">
        <v>946</v>
      </c>
      <c r="D831" s="5" t="str">
        <f t="shared" ref="D831:D834" si="144">HYPERLINK("https://12go.asia/en/travel/Istanbul-Airport/Levent-Hotel-Transfer", "12Go Link")</f>
        <v>12Go Link</v>
      </c>
      <c r="E831" s="4" t="s">
        <v>938</v>
      </c>
    </row>
    <row r="832">
      <c r="A832" s="4" t="s">
        <v>936</v>
      </c>
      <c r="B832" s="4" t="s">
        <v>933</v>
      </c>
      <c r="C832" s="4" t="s">
        <v>946</v>
      </c>
      <c r="D832" s="5" t="str">
        <f t="shared" si="144"/>
        <v>12Go Link</v>
      </c>
      <c r="E832" s="4" t="s">
        <v>778</v>
      </c>
    </row>
    <row r="833">
      <c r="A833" s="4" t="s">
        <v>936</v>
      </c>
      <c r="B833" s="4" t="s">
        <v>933</v>
      </c>
      <c r="C833" s="4" t="s">
        <v>946</v>
      </c>
      <c r="D833" s="5" t="str">
        <f t="shared" si="144"/>
        <v>12Go Link</v>
      </c>
      <c r="E833" s="4" t="s">
        <v>502</v>
      </c>
    </row>
    <row r="834">
      <c r="A834" s="4" t="s">
        <v>936</v>
      </c>
      <c r="B834" s="4" t="s">
        <v>933</v>
      </c>
      <c r="C834" s="4" t="s">
        <v>946</v>
      </c>
      <c r="D834" s="5" t="str">
        <f t="shared" si="144"/>
        <v>12Go Link</v>
      </c>
      <c r="E834" s="4" t="s">
        <v>939</v>
      </c>
    </row>
    <row r="835">
      <c r="A835" s="4" t="s">
        <v>936</v>
      </c>
      <c r="B835" s="4" t="s">
        <v>933</v>
      </c>
      <c r="C835" s="4" t="s">
        <v>947</v>
      </c>
      <c r="D835" s="5" t="str">
        <f t="shared" ref="D835:D838" si="145">HYPERLINK("https://12go.asia/en/travel/Istanbul-Airport/Maslak-Hotel-Transfer", "12Go Link")</f>
        <v>12Go Link</v>
      </c>
      <c r="E835" s="4" t="s">
        <v>938</v>
      </c>
    </row>
    <row r="836">
      <c r="A836" s="4" t="s">
        <v>936</v>
      </c>
      <c r="B836" s="4" t="s">
        <v>933</v>
      </c>
      <c r="C836" s="4" t="s">
        <v>947</v>
      </c>
      <c r="D836" s="5" t="str">
        <f t="shared" si="145"/>
        <v>12Go Link</v>
      </c>
      <c r="E836" s="4" t="s">
        <v>778</v>
      </c>
    </row>
    <row r="837">
      <c r="A837" s="4" t="s">
        <v>936</v>
      </c>
      <c r="B837" s="4" t="s">
        <v>933</v>
      </c>
      <c r="C837" s="4" t="s">
        <v>947</v>
      </c>
      <c r="D837" s="5" t="str">
        <f t="shared" si="145"/>
        <v>12Go Link</v>
      </c>
      <c r="E837" s="4" t="s">
        <v>502</v>
      </c>
    </row>
    <row r="838">
      <c r="A838" s="4" t="s">
        <v>936</v>
      </c>
      <c r="B838" s="4" t="s">
        <v>933</v>
      </c>
      <c r="C838" s="4" t="s">
        <v>947</v>
      </c>
      <c r="D838" s="5" t="str">
        <f t="shared" si="145"/>
        <v>12Go Link</v>
      </c>
      <c r="E838" s="4" t="s">
        <v>939</v>
      </c>
    </row>
    <row r="839">
      <c r="A839" s="4" t="s">
        <v>936</v>
      </c>
      <c r="B839" s="4" t="s">
        <v>933</v>
      </c>
      <c r="C839" s="4" t="s">
        <v>948</v>
      </c>
      <c r="D839" s="5" t="str">
        <f t="shared" ref="D839:D842" si="146">HYPERLINK("https://12go.asia/en/travel/Istanbul-Airport/Ortakoy-Hotel-Transfer", "12Go Link")</f>
        <v>12Go Link</v>
      </c>
      <c r="E839" s="4" t="s">
        <v>938</v>
      </c>
    </row>
    <row r="840">
      <c r="A840" s="4" t="s">
        <v>936</v>
      </c>
      <c r="B840" s="4" t="s">
        <v>933</v>
      </c>
      <c r="C840" s="4" t="s">
        <v>948</v>
      </c>
      <c r="D840" s="5" t="str">
        <f t="shared" si="146"/>
        <v>12Go Link</v>
      </c>
      <c r="E840" s="4" t="s">
        <v>778</v>
      </c>
    </row>
    <row r="841">
      <c r="A841" s="4" t="s">
        <v>936</v>
      </c>
      <c r="B841" s="4" t="s">
        <v>933</v>
      </c>
      <c r="C841" s="4" t="s">
        <v>948</v>
      </c>
      <c r="D841" s="5" t="str">
        <f t="shared" si="146"/>
        <v>12Go Link</v>
      </c>
      <c r="E841" s="4" t="s">
        <v>502</v>
      </c>
    </row>
    <row r="842">
      <c r="A842" s="4" t="s">
        <v>936</v>
      </c>
      <c r="B842" s="4" t="s">
        <v>933</v>
      </c>
      <c r="C842" s="4" t="s">
        <v>948</v>
      </c>
      <c r="D842" s="5" t="str">
        <f t="shared" si="146"/>
        <v>12Go Link</v>
      </c>
      <c r="E842" s="4" t="s">
        <v>939</v>
      </c>
    </row>
    <row r="843">
      <c r="A843" s="4" t="s">
        <v>936</v>
      </c>
      <c r="B843" s="4" t="s">
        <v>933</v>
      </c>
      <c r="C843" s="4" t="s">
        <v>949</v>
      </c>
      <c r="D843" s="5" t="str">
        <f t="shared" ref="D843:D846" si="147">HYPERLINK("https://12go.asia/en/travel/Istanbul-Airport/Pendik-Hotel-Transfer", "12Go Link")</f>
        <v>12Go Link</v>
      </c>
      <c r="E843" s="4" t="s">
        <v>938</v>
      </c>
    </row>
    <row r="844">
      <c r="A844" s="4" t="s">
        <v>936</v>
      </c>
      <c r="B844" s="4" t="s">
        <v>933</v>
      </c>
      <c r="C844" s="4" t="s">
        <v>949</v>
      </c>
      <c r="D844" s="5" t="str">
        <f t="shared" si="147"/>
        <v>12Go Link</v>
      </c>
      <c r="E844" s="4" t="s">
        <v>778</v>
      </c>
    </row>
    <row r="845">
      <c r="A845" s="4" t="s">
        <v>936</v>
      </c>
      <c r="B845" s="4" t="s">
        <v>933</v>
      </c>
      <c r="C845" s="4" t="s">
        <v>949</v>
      </c>
      <c r="D845" s="5" t="str">
        <f t="shared" si="147"/>
        <v>12Go Link</v>
      </c>
      <c r="E845" s="4" t="s">
        <v>502</v>
      </c>
    </row>
    <row r="846">
      <c r="A846" s="4" t="s">
        <v>936</v>
      </c>
      <c r="B846" s="4" t="s">
        <v>933</v>
      </c>
      <c r="C846" s="4" t="s">
        <v>949</v>
      </c>
      <c r="D846" s="5" t="str">
        <f t="shared" si="147"/>
        <v>12Go Link</v>
      </c>
      <c r="E846" s="4" t="s">
        <v>939</v>
      </c>
    </row>
    <row r="847">
      <c r="A847" s="4" t="s">
        <v>936</v>
      </c>
      <c r="B847" s="4" t="s">
        <v>933</v>
      </c>
      <c r="C847" s="4" t="s">
        <v>950</v>
      </c>
      <c r="D847" s="5" t="str">
        <f t="shared" ref="D847:D850" si="148">HYPERLINK("https://12go.asia/en/travel/Istanbul-Airport/Pera-Hotel-Transfer", "12Go Link")</f>
        <v>12Go Link</v>
      </c>
      <c r="E847" s="4" t="s">
        <v>938</v>
      </c>
    </row>
    <row r="848">
      <c r="A848" s="4" t="s">
        <v>936</v>
      </c>
      <c r="B848" s="4" t="s">
        <v>933</v>
      </c>
      <c r="C848" s="4" t="s">
        <v>950</v>
      </c>
      <c r="D848" s="5" t="str">
        <f t="shared" si="148"/>
        <v>12Go Link</v>
      </c>
      <c r="E848" s="4" t="s">
        <v>778</v>
      </c>
    </row>
    <row r="849">
      <c r="A849" s="4" t="s">
        <v>936</v>
      </c>
      <c r="B849" s="4" t="s">
        <v>933</v>
      </c>
      <c r="C849" s="4" t="s">
        <v>950</v>
      </c>
      <c r="D849" s="5" t="str">
        <f t="shared" si="148"/>
        <v>12Go Link</v>
      </c>
      <c r="E849" s="4" t="s">
        <v>502</v>
      </c>
    </row>
    <row r="850">
      <c r="A850" s="4" t="s">
        <v>936</v>
      </c>
      <c r="B850" s="4" t="s">
        <v>933</v>
      </c>
      <c r="C850" s="4" t="s">
        <v>950</v>
      </c>
      <c r="D850" s="5" t="str">
        <f t="shared" si="148"/>
        <v>12Go Link</v>
      </c>
      <c r="E850" s="4" t="s">
        <v>939</v>
      </c>
    </row>
    <row r="851">
      <c r="A851" s="4" t="s">
        <v>936</v>
      </c>
      <c r="B851" s="4" t="s">
        <v>933</v>
      </c>
      <c r="C851" s="4" t="s">
        <v>951</v>
      </c>
      <c r="D851" s="5" t="str">
        <f t="shared" ref="D851:D854" si="149">HYPERLINK("https://12go.asia/en/travel/Istanbul-Airport/Vefa-Hotel-Transfer", "12Go Link")</f>
        <v>12Go Link</v>
      </c>
      <c r="E851" s="4" t="s">
        <v>938</v>
      </c>
    </row>
    <row r="852">
      <c r="A852" s="4" t="s">
        <v>936</v>
      </c>
      <c r="B852" s="4" t="s">
        <v>933</v>
      </c>
      <c r="C852" s="4" t="s">
        <v>951</v>
      </c>
      <c r="D852" s="5" t="str">
        <f t="shared" si="149"/>
        <v>12Go Link</v>
      </c>
      <c r="E852" s="4" t="s">
        <v>778</v>
      </c>
    </row>
    <row r="853">
      <c r="A853" s="4" t="s">
        <v>936</v>
      </c>
      <c r="B853" s="4" t="s">
        <v>933</v>
      </c>
      <c r="C853" s="4" t="s">
        <v>951</v>
      </c>
      <c r="D853" s="5" t="str">
        <f t="shared" si="149"/>
        <v>12Go Link</v>
      </c>
      <c r="E853" s="4" t="s">
        <v>502</v>
      </c>
    </row>
    <row r="854">
      <c r="A854" s="4" t="s">
        <v>936</v>
      </c>
      <c r="B854" s="4" t="s">
        <v>933</v>
      </c>
      <c r="C854" s="4" t="s">
        <v>951</v>
      </c>
      <c r="D854" s="5" t="str">
        <f t="shared" si="149"/>
        <v>12Go Link</v>
      </c>
      <c r="E854" s="4" t="s">
        <v>939</v>
      </c>
    </row>
    <row r="855">
      <c r="A855" s="4" t="s">
        <v>936</v>
      </c>
      <c r="B855" s="4" t="s">
        <v>933</v>
      </c>
      <c r="C855" s="4" t="s">
        <v>952</v>
      </c>
      <c r="D855" s="5" t="str">
        <f t="shared" ref="D855:D858" si="150">HYPERLINK("https://12go.asia/en/travel/Istanbul-Airport/Yedikule-Hotel-Transfer", "12Go Link")</f>
        <v>12Go Link</v>
      </c>
      <c r="E855" s="4" t="s">
        <v>938</v>
      </c>
    </row>
    <row r="856">
      <c r="A856" s="4" t="s">
        <v>936</v>
      </c>
      <c r="B856" s="4" t="s">
        <v>933</v>
      </c>
      <c r="C856" s="4" t="s">
        <v>952</v>
      </c>
      <c r="D856" s="5" t="str">
        <f t="shared" si="150"/>
        <v>12Go Link</v>
      </c>
      <c r="E856" s="4" t="s">
        <v>778</v>
      </c>
    </row>
    <row r="857">
      <c r="A857" s="4" t="s">
        <v>936</v>
      </c>
      <c r="B857" s="4" t="s">
        <v>933</v>
      </c>
      <c r="C857" s="4" t="s">
        <v>952</v>
      </c>
      <c r="D857" s="5" t="str">
        <f t="shared" si="150"/>
        <v>12Go Link</v>
      </c>
      <c r="E857" s="4" t="s">
        <v>502</v>
      </c>
    </row>
    <row r="858">
      <c r="A858" s="4" t="s">
        <v>936</v>
      </c>
      <c r="B858" s="4" t="s">
        <v>933</v>
      </c>
      <c r="C858" s="4" t="s">
        <v>952</v>
      </c>
      <c r="D858" s="5" t="str">
        <f t="shared" si="150"/>
        <v>12Go Link</v>
      </c>
      <c r="E858" s="4" t="s">
        <v>939</v>
      </c>
    </row>
    <row r="859">
      <c r="A859" s="4" t="s">
        <v>936</v>
      </c>
      <c r="B859" s="4" t="s">
        <v>933</v>
      </c>
      <c r="C859" s="4" t="s">
        <v>953</v>
      </c>
      <c r="D859" s="5" t="str">
        <f t="shared" ref="D859:D862" si="151">HYPERLINK("https://12go.asia/en/travel/Istanbul-Airport/Yenikapi-Hotel-Transfer", "12Go Link")</f>
        <v>12Go Link</v>
      </c>
      <c r="E859" s="4" t="s">
        <v>938</v>
      </c>
    </row>
    <row r="860">
      <c r="A860" s="4" t="s">
        <v>936</v>
      </c>
      <c r="B860" s="4" t="s">
        <v>933</v>
      </c>
      <c r="C860" s="4" t="s">
        <v>953</v>
      </c>
      <c r="D860" s="5" t="str">
        <f t="shared" si="151"/>
        <v>12Go Link</v>
      </c>
      <c r="E860" s="4" t="s">
        <v>778</v>
      </c>
    </row>
    <row r="861">
      <c r="A861" s="4" t="s">
        <v>936</v>
      </c>
      <c r="B861" s="4" t="s">
        <v>933</v>
      </c>
      <c r="C861" s="4" t="s">
        <v>953</v>
      </c>
      <c r="D861" s="5" t="str">
        <f t="shared" si="151"/>
        <v>12Go Link</v>
      </c>
      <c r="E861" s="4" t="s">
        <v>502</v>
      </c>
    </row>
    <row r="862">
      <c r="A862" s="4" t="s">
        <v>936</v>
      </c>
      <c r="B862" s="4" t="s">
        <v>933</v>
      </c>
      <c r="C862" s="4" t="s">
        <v>953</v>
      </c>
      <c r="D862" s="5" t="str">
        <f t="shared" si="151"/>
        <v>12Go Link</v>
      </c>
      <c r="E862" s="4" t="s">
        <v>939</v>
      </c>
    </row>
    <row r="863">
      <c r="A863" s="4" t="s">
        <v>936</v>
      </c>
      <c r="B863" s="4" t="s">
        <v>933</v>
      </c>
      <c r="C863" s="4" t="s">
        <v>954</v>
      </c>
      <c r="D863" s="5" t="str">
        <f t="shared" ref="D863:D866" si="152">HYPERLINK("https://12go.asia/en/travel/Istanbul-Airport/Yesilkoy-Hotel-Transfer", "12Go Link")</f>
        <v>12Go Link</v>
      </c>
      <c r="E863" s="4" t="s">
        <v>938</v>
      </c>
    </row>
    <row r="864">
      <c r="A864" s="4" t="s">
        <v>936</v>
      </c>
      <c r="B864" s="4" t="s">
        <v>933</v>
      </c>
      <c r="C864" s="4" t="s">
        <v>954</v>
      </c>
      <c r="D864" s="5" t="str">
        <f t="shared" si="152"/>
        <v>12Go Link</v>
      </c>
      <c r="E864" s="4" t="s">
        <v>778</v>
      </c>
    </row>
    <row r="865">
      <c r="A865" s="4" t="s">
        <v>936</v>
      </c>
      <c r="B865" s="4" t="s">
        <v>933</v>
      </c>
      <c r="C865" s="4" t="s">
        <v>954</v>
      </c>
      <c r="D865" s="5" t="str">
        <f t="shared" si="152"/>
        <v>12Go Link</v>
      </c>
      <c r="E865" s="4" t="s">
        <v>502</v>
      </c>
    </row>
    <row r="866">
      <c r="A866" s="4" t="s">
        <v>936</v>
      </c>
      <c r="B866" s="4" t="s">
        <v>933</v>
      </c>
      <c r="C866" s="4" t="s">
        <v>954</v>
      </c>
      <c r="D866" s="5" t="str">
        <f t="shared" si="152"/>
        <v>12Go Link</v>
      </c>
      <c r="E866" s="4" t="s">
        <v>939</v>
      </c>
    </row>
    <row r="867">
      <c r="A867" s="4" t="s">
        <v>936</v>
      </c>
      <c r="B867" s="4" t="s">
        <v>933</v>
      </c>
      <c r="C867" s="4" t="s">
        <v>955</v>
      </c>
      <c r="D867" s="5" t="str">
        <f t="shared" ref="D867:D870" si="153">HYPERLINK("https://12go.asia/en/travel/Istanbul-Airport/Zeytinburnu-Hotel-Transfer", "12Go Link")</f>
        <v>12Go Link</v>
      </c>
      <c r="E867" s="4" t="s">
        <v>938</v>
      </c>
    </row>
    <row r="868">
      <c r="A868" s="4" t="s">
        <v>936</v>
      </c>
      <c r="B868" s="4" t="s">
        <v>933</v>
      </c>
      <c r="C868" s="4" t="s">
        <v>955</v>
      </c>
      <c r="D868" s="5" t="str">
        <f t="shared" si="153"/>
        <v>12Go Link</v>
      </c>
      <c r="E868" s="4" t="s">
        <v>778</v>
      </c>
    </row>
    <row r="869">
      <c r="A869" s="4" t="s">
        <v>936</v>
      </c>
      <c r="B869" s="4" t="s">
        <v>933</v>
      </c>
      <c r="C869" s="4" t="s">
        <v>955</v>
      </c>
      <c r="D869" s="5" t="str">
        <f t="shared" si="153"/>
        <v>12Go Link</v>
      </c>
      <c r="E869" s="4" t="s">
        <v>502</v>
      </c>
    </row>
    <row r="870">
      <c r="A870" s="4" t="s">
        <v>936</v>
      </c>
      <c r="B870" s="4" t="s">
        <v>933</v>
      </c>
      <c r="C870" s="4" t="s">
        <v>955</v>
      </c>
      <c r="D870" s="5" t="str">
        <f t="shared" si="153"/>
        <v>12Go Link</v>
      </c>
      <c r="E870" s="4" t="s">
        <v>939</v>
      </c>
    </row>
    <row r="871">
      <c r="A871" s="2" t="s">
        <v>956</v>
      </c>
      <c r="B871" s="2" t="s">
        <v>957</v>
      </c>
      <c r="C871" s="2" t="s">
        <v>958</v>
      </c>
      <c r="D871" s="3" t="str">
        <f>HYPERLINK("https://12go.asia/en/travel/Izmir-Airport/Kusadasi-Transfer", "12Go Link")</f>
        <v>12Go Link</v>
      </c>
      <c r="E871" s="2" t="s">
        <v>906</v>
      </c>
    </row>
    <row r="872">
      <c r="A872" s="4" t="s">
        <v>921</v>
      </c>
      <c r="B872" s="4" t="s">
        <v>908</v>
      </c>
      <c r="C872" s="4" t="s">
        <v>959</v>
      </c>
      <c r="D872" s="5" t="str">
        <f>HYPERLINK("https://12go.asia/en/travel/Kemer-Transfer/Antalya-Airport", "12Go Link")</f>
        <v>12Go Link</v>
      </c>
      <c r="E872" s="4" t="s">
        <v>906</v>
      </c>
    </row>
    <row r="873">
      <c r="A873" s="2" t="s">
        <v>957</v>
      </c>
      <c r="B873" s="2" t="s">
        <v>956</v>
      </c>
      <c r="C873" s="2" t="s">
        <v>960</v>
      </c>
      <c r="D873" s="3" t="str">
        <f>HYPERLINK("https://12go.asia/en/travel/Kusadasi-Transfer/Izmir-Airport", "12Go Link")</f>
        <v>12Go Link</v>
      </c>
      <c r="E873" s="2" t="s">
        <v>906</v>
      </c>
    </row>
    <row r="874">
      <c r="A874" s="4" t="s">
        <v>926</v>
      </c>
      <c r="B874" s="4" t="s">
        <v>923</v>
      </c>
      <c r="C874" s="4" t="s">
        <v>961</v>
      </c>
      <c r="D874" s="5" t="str">
        <f>HYPERLINK("https://12go.asia/en/travel/Marmaris-Transfer/Dalaman-Airport", "12Go Link")</f>
        <v>12Go Link</v>
      </c>
      <c r="E874" s="4" t="s">
        <v>906</v>
      </c>
    </row>
    <row r="875">
      <c r="A875" s="2" t="s">
        <v>929</v>
      </c>
      <c r="B875" s="2" t="s">
        <v>928</v>
      </c>
      <c r="C875" s="2" t="s">
        <v>962</v>
      </c>
      <c r="D875" s="3" t="str">
        <f>HYPERLINK("https://12go.asia/en/travel/Nevsehir-Kapadokya-Airport/Goreme-Transfer", "12Go Link")</f>
        <v>12Go Link</v>
      </c>
      <c r="E875" s="2" t="s">
        <v>906</v>
      </c>
    </row>
    <row r="876">
      <c r="A876" s="2" t="s">
        <v>929</v>
      </c>
      <c r="B876" s="2" t="s">
        <v>929</v>
      </c>
      <c r="C876" s="2" t="s">
        <v>963</v>
      </c>
      <c r="D876" s="3" t="str">
        <f>HYPERLINK("https://12go.asia/en/travel/Avanos-Transfer/Nevsehir-Kapadokya-Airport", "12Go Link")</f>
        <v>12Go Link</v>
      </c>
      <c r="E876" s="2" t="s">
        <v>906</v>
      </c>
    </row>
    <row r="877">
      <c r="A877" s="2" t="s">
        <v>929</v>
      </c>
      <c r="B877" s="2" t="s">
        <v>929</v>
      </c>
      <c r="C877" s="2" t="s">
        <v>964</v>
      </c>
      <c r="D877" s="3" t="str">
        <f>HYPERLINK("https://12go.asia/en/travel/Nevsehir-Kapadokya-Airport/Avanos-Transfer", "12Go Link")</f>
        <v>12Go Link</v>
      </c>
      <c r="E877" s="2" t="s">
        <v>906</v>
      </c>
    </row>
    <row r="878">
      <c r="A878" s="8" t="s">
        <v>965</v>
      </c>
      <c r="B878" s="8" t="s">
        <v>966</v>
      </c>
      <c r="C878" s="8" t="s">
        <v>967</v>
      </c>
      <c r="D878" s="9" t="str">
        <f>HYPERLINK("https://12go.asia/en/travel/Miskin/Kungrad", "12Go Link")</f>
        <v>12Go Link</v>
      </c>
      <c r="E878" s="8" t="s">
        <v>968</v>
      </c>
    </row>
    <row r="879">
      <c r="A879" s="8" t="s">
        <v>965</v>
      </c>
      <c r="B879" s="8" t="s">
        <v>969</v>
      </c>
      <c r="C879" s="8" t="s">
        <v>970</v>
      </c>
      <c r="D879" s="9" t="str">
        <f>HYPERLINK("https://12go.asia/en/travel/Miskin/Nukus", "12Go Link")</f>
        <v>12Go Link</v>
      </c>
      <c r="E879" s="8" t="s">
        <v>968</v>
      </c>
    </row>
    <row r="880">
      <c r="A880" s="6" t="s">
        <v>971</v>
      </c>
      <c r="B880" s="6" t="s">
        <v>972</v>
      </c>
      <c r="C880" s="6" t="s">
        <v>973</v>
      </c>
      <c r="D880" s="7" t="str">
        <f>HYPERLINK("https://12go.asia/en/travel/Andijan/Kokand-1", "12Go Link")</f>
        <v>12Go Link</v>
      </c>
      <c r="E880" s="6" t="s">
        <v>968</v>
      </c>
    </row>
    <row r="881">
      <c r="A881" s="6" t="s">
        <v>971</v>
      </c>
      <c r="B881" s="6" t="s">
        <v>974</v>
      </c>
      <c r="C881" s="6" t="s">
        <v>975</v>
      </c>
      <c r="D881" s="7" t="str">
        <f>HYPERLINK("https://12go.asia/en/travel/Andijan/Margilan", "12Go Link")</f>
        <v>12Go Link</v>
      </c>
      <c r="E881" s="6" t="s">
        <v>968</v>
      </c>
    </row>
    <row r="882">
      <c r="A882" s="8" t="s">
        <v>976</v>
      </c>
      <c r="B882" s="8" t="s">
        <v>977</v>
      </c>
      <c r="C882" s="8" t="s">
        <v>978</v>
      </c>
      <c r="D882" s="9" t="str">
        <f>HYPERLINK("https://12go.asia/en/travel/Bekobod/Tashkent-South", "12Go Link")</f>
        <v>12Go Link</v>
      </c>
      <c r="E882" s="8" t="s">
        <v>968</v>
      </c>
    </row>
    <row r="883">
      <c r="A883" s="6" t="s">
        <v>979</v>
      </c>
      <c r="B883" s="6" t="s">
        <v>980</v>
      </c>
      <c r="C883" s="6" t="s">
        <v>981</v>
      </c>
      <c r="D883" s="7" t="str">
        <f>HYPERLINK("https://12go.asia/en/travel/Surxonobod/Termez", "12Go Link")</f>
        <v>12Go Link</v>
      </c>
      <c r="E883" s="6" t="s">
        <v>968</v>
      </c>
    </row>
    <row r="884">
      <c r="A884" s="8" t="s">
        <v>982</v>
      </c>
      <c r="B884" s="8" t="s">
        <v>983</v>
      </c>
      <c r="C884" s="8" t="s">
        <v>984</v>
      </c>
      <c r="D884" s="9" t="str">
        <f>HYPERLINK("https://12go.asia/en/travel/Bukhara-1/Qarshi", "12Go Link")</f>
        <v>12Go Link</v>
      </c>
      <c r="E884" s="8" t="s">
        <v>968</v>
      </c>
    </row>
    <row r="885">
      <c r="A885" s="6" t="s">
        <v>985</v>
      </c>
      <c r="B885" s="6" t="s">
        <v>977</v>
      </c>
      <c r="C885" s="6" t="s">
        <v>986</v>
      </c>
      <c r="D885" s="7" t="str">
        <f>HYPERLINK("https://12go.asia/en/travel/Chinaz/Tashkent-South", "12Go Link")</f>
        <v>12Go Link</v>
      </c>
      <c r="E885" s="6" t="s">
        <v>968</v>
      </c>
    </row>
    <row r="886">
      <c r="A886" s="8" t="s">
        <v>987</v>
      </c>
      <c r="B886" s="8" t="s">
        <v>977</v>
      </c>
      <c r="C886" s="8" t="s">
        <v>988</v>
      </c>
      <c r="D886" s="9" t="str">
        <f>HYPERLINK("https://12go.asia/en/travel/Chinorkent/Tashkent-Central", "12Go Link")</f>
        <v>12Go Link</v>
      </c>
      <c r="E886" s="8" t="s">
        <v>968</v>
      </c>
    </row>
    <row r="887">
      <c r="A887" s="8" t="s">
        <v>987</v>
      </c>
      <c r="B887" s="8" t="s">
        <v>977</v>
      </c>
      <c r="C887" s="8" t="s">
        <v>989</v>
      </c>
      <c r="D887" s="9" t="str">
        <f>HYPERLINK("https://12go.asia/en/travel/Chinorkent/Tashkent-South", "12Go Link")</f>
        <v>12Go Link</v>
      </c>
      <c r="E887" s="8" t="s">
        <v>968</v>
      </c>
    </row>
    <row r="888">
      <c r="A888" s="8" t="s">
        <v>987</v>
      </c>
      <c r="B888" s="8" t="s">
        <v>977</v>
      </c>
      <c r="C888" s="8" t="s">
        <v>990</v>
      </c>
      <c r="D888" s="9" t="str">
        <f>HYPERLINK("https://12go.asia/en/travel/Hojikent/Tashkent-South", "12Go Link")</f>
        <v>12Go Link</v>
      </c>
      <c r="E888" s="8" t="s">
        <v>968</v>
      </c>
    </row>
    <row r="889">
      <c r="A889" s="6" t="s">
        <v>991</v>
      </c>
      <c r="B889" s="6" t="s">
        <v>980</v>
      </c>
      <c r="C889" s="6" t="s">
        <v>992</v>
      </c>
      <c r="D889" s="7" t="str">
        <f>HYPERLINK("https://12go.asia/en/travel/Darband/Termez", "12Go Link")</f>
        <v>12Go Link</v>
      </c>
      <c r="E889" s="6" t="s">
        <v>968</v>
      </c>
    </row>
    <row r="890">
      <c r="A890" s="8" t="s">
        <v>993</v>
      </c>
      <c r="B890" s="8" t="s">
        <v>980</v>
      </c>
      <c r="C890" s="8" t="s">
        <v>994</v>
      </c>
      <c r="D890" s="9" t="str">
        <f>HYPERLINK("https://12go.asia/en/travel/Saryasia/Termez", "12Go Link")</f>
        <v>12Go Link</v>
      </c>
      <c r="E890" s="8" t="s">
        <v>968</v>
      </c>
    </row>
    <row r="891">
      <c r="A891" s="6" t="s">
        <v>995</v>
      </c>
      <c r="B891" s="6" t="s">
        <v>977</v>
      </c>
      <c r="C891" s="6" t="s">
        <v>996</v>
      </c>
      <c r="D891" s="7" t="str">
        <f>HYPERLINK("https://12go.asia/en/travel/Khavast/Tashkent-South", "12Go Link")</f>
        <v>12Go Link</v>
      </c>
      <c r="E891" s="6" t="s">
        <v>968</v>
      </c>
    </row>
    <row r="892">
      <c r="A892" s="8" t="s">
        <v>972</v>
      </c>
      <c r="B892" s="8" t="s">
        <v>971</v>
      </c>
      <c r="C892" s="8" t="s">
        <v>997</v>
      </c>
      <c r="D892" s="9" t="str">
        <f>HYPERLINK("https://12go.asia/en/travel/Kokand-1/Andijan", "12Go Link")</f>
        <v>12Go Link</v>
      </c>
      <c r="E892" s="8" t="s">
        <v>968</v>
      </c>
    </row>
    <row r="893">
      <c r="A893" s="8" t="s">
        <v>972</v>
      </c>
      <c r="B893" s="8" t="s">
        <v>974</v>
      </c>
      <c r="C893" s="8" t="s">
        <v>998</v>
      </c>
      <c r="D893" s="9" t="str">
        <f>HYPERLINK("https://12go.asia/en/travel/Kokand-1/Margilan", "12Go Link")</f>
        <v>12Go Link</v>
      </c>
      <c r="E893" s="8" t="s">
        <v>968</v>
      </c>
    </row>
    <row r="894">
      <c r="A894" s="8" t="s">
        <v>972</v>
      </c>
      <c r="B894" s="8" t="s">
        <v>999</v>
      </c>
      <c r="C894" s="8" t="s">
        <v>1000</v>
      </c>
      <c r="D894" s="9" t="str">
        <f>HYPERLINK("https://12go.asia/en/travel/Kokand-1/Namangan", "12Go Link")</f>
        <v>12Go Link</v>
      </c>
      <c r="E894" s="8" t="s">
        <v>968</v>
      </c>
    </row>
    <row r="895">
      <c r="A895" s="6" t="s">
        <v>966</v>
      </c>
      <c r="B895" s="6" t="s">
        <v>965</v>
      </c>
      <c r="C895" s="6" t="s">
        <v>1001</v>
      </c>
      <c r="D895" s="7" t="str">
        <f>HYPERLINK("https://12go.asia/en/travel/Kungrad/Miskin", "12Go Link")</f>
        <v>12Go Link</v>
      </c>
      <c r="E895" s="6" t="s">
        <v>968</v>
      </c>
    </row>
    <row r="896">
      <c r="A896" s="6" t="s">
        <v>966</v>
      </c>
      <c r="B896" s="6" t="s">
        <v>969</v>
      </c>
      <c r="C896" s="6" t="s">
        <v>1002</v>
      </c>
      <c r="D896" s="7" t="str">
        <f>HYPERLINK("https://12go.asia/en/travel/Kungrad/Nukus", "12Go Link")</f>
        <v>12Go Link</v>
      </c>
      <c r="E896" s="6" t="s">
        <v>968</v>
      </c>
    </row>
    <row r="897">
      <c r="A897" s="8" t="s">
        <v>974</v>
      </c>
      <c r="B897" s="8" t="s">
        <v>971</v>
      </c>
      <c r="C897" s="8" t="s">
        <v>1003</v>
      </c>
      <c r="D897" s="9" t="str">
        <f>HYPERLINK("https://12go.asia/en/travel/Margilan/Andijan", "12Go Link")</f>
        <v>12Go Link</v>
      </c>
      <c r="E897" s="8" t="s">
        <v>968</v>
      </c>
    </row>
    <row r="898">
      <c r="A898" s="8" t="s">
        <v>974</v>
      </c>
      <c r="B898" s="8" t="s">
        <v>972</v>
      </c>
      <c r="C898" s="8" t="s">
        <v>1004</v>
      </c>
      <c r="D898" s="9" t="str">
        <f>HYPERLINK("https://12go.asia/en/travel/Margilan/Kokand-1", "12Go Link")</f>
        <v>12Go Link</v>
      </c>
      <c r="E898" s="8" t="s">
        <v>968</v>
      </c>
    </row>
    <row r="899">
      <c r="A899" s="6" t="s">
        <v>999</v>
      </c>
      <c r="B899" s="6" t="s">
        <v>971</v>
      </c>
      <c r="C899" s="6" t="s">
        <v>1005</v>
      </c>
      <c r="D899" s="7" t="str">
        <f>HYPERLINK("https://12go.asia/en/travel/Namangan/Andijan", "12Go Link")</f>
        <v>12Go Link</v>
      </c>
      <c r="E899" s="6" t="s">
        <v>968</v>
      </c>
    </row>
    <row r="900">
      <c r="A900" s="6" t="s">
        <v>999</v>
      </c>
      <c r="B900" s="6" t="s">
        <v>972</v>
      </c>
      <c r="C900" s="6" t="s">
        <v>1006</v>
      </c>
      <c r="D900" s="7" t="str">
        <f>HYPERLINK("https://12go.asia/en/travel/Namangan/Kokand-1", "12Go Link")</f>
        <v>12Go Link</v>
      </c>
      <c r="E900" s="6" t="s">
        <v>968</v>
      </c>
    </row>
    <row r="901">
      <c r="A901" s="8" t="s">
        <v>969</v>
      </c>
      <c r="B901" s="8" t="s">
        <v>965</v>
      </c>
      <c r="C901" s="8" t="s">
        <v>1007</v>
      </c>
      <c r="D901" s="9" t="str">
        <f>HYPERLINK("https://12go.asia/en/travel/Nukus/Miskin", "12Go Link")</f>
        <v>12Go Link</v>
      </c>
      <c r="E901" s="8" t="s">
        <v>968</v>
      </c>
    </row>
    <row r="902">
      <c r="A902" s="8" t="s">
        <v>969</v>
      </c>
      <c r="B902" s="8" t="s">
        <v>966</v>
      </c>
      <c r="C902" s="8" t="s">
        <v>1008</v>
      </c>
      <c r="D902" s="9" t="str">
        <f>HYPERLINK("https://12go.asia/en/travel/Nukus/Kungrad", "12Go Link")</f>
        <v>12Go Link</v>
      </c>
      <c r="E902" s="8" t="s">
        <v>968</v>
      </c>
    </row>
    <row r="903">
      <c r="A903" s="8" t="s">
        <v>969</v>
      </c>
      <c r="B903" s="8" t="s">
        <v>1009</v>
      </c>
      <c r="C903" s="8" t="s">
        <v>1010</v>
      </c>
      <c r="D903" s="9" t="str">
        <f>HYPERLINK("https://12go.asia/en/travel/Nukus/Urgench", "12Go Link")</f>
        <v>12Go Link</v>
      </c>
      <c r="E903" s="8" t="s">
        <v>968</v>
      </c>
    </row>
    <row r="904">
      <c r="A904" s="6" t="s">
        <v>983</v>
      </c>
      <c r="B904" s="6" t="s">
        <v>982</v>
      </c>
      <c r="C904" s="6" t="s">
        <v>1011</v>
      </c>
      <c r="D904" s="7" t="str">
        <f>HYPERLINK("https://12go.asia/en/travel/Qarshi/Bukhara-1", "12Go Link")</f>
        <v>12Go Link</v>
      </c>
      <c r="E904" s="6" t="s">
        <v>968</v>
      </c>
    </row>
    <row r="905">
      <c r="A905" s="6" t="s">
        <v>983</v>
      </c>
      <c r="B905" s="6" t="s">
        <v>1012</v>
      </c>
      <c r="C905" s="6" t="s">
        <v>1013</v>
      </c>
      <c r="D905" s="7" t="str">
        <f>HYPERLINK("https://12go.asia/en/travel/Qarshi/Shahrisabz", "12Go Link")</f>
        <v>12Go Link</v>
      </c>
      <c r="E905" s="6" t="s">
        <v>968</v>
      </c>
    </row>
    <row r="906">
      <c r="A906" s="8" t="s">
        <v>1014</v>
      </c>
      <c r="B906" s="8" t="s">
        <v>1015</v>
      </c>
      <c r="C906" s="8" t="s">
        <v>1016</v>
      </c>
      <c r="D906" s="9" t="str">
        <f>HYPERLINK("https://12go.asia/en/travel/Samarkand/Jartepa", "12Go Link")</f>
        <v>12Go Link</v>
      </c>
      <c r="E906" s="8" t="s">
        <v>968</v>
      </c>
    </row>
    <row r="907">
      <c r="A907" s="8" t="s">
        <v>1014</v>
      </c>
      <c r="B907" s="8" t="s">
        <v>1015</v>
      </c>
      <c r="C907" s="8" t="s">
        <v>1017</v>
      </c>
      <c r="D907" s="9" t="str">
        <f>HYPERLINK("https://12go.asia/en/travel/Samarkand/Urgut", "12Go Link")</f>
        <v>12Go Link</v>
      </c>
      <c r="E907" s="8" t="s">
        <v>968</v>
      </c>
    </row>
    <row r="908">
      <c r="A908" s="6" t="s">
        <v>1012</v>
      </c>
      <c r="B908" s="6" t="s">
        <v>983</v>
      </c>
      <c r="C908" s="6" t="s">
        <v>1018</v>
      </c>
      <c r="D908" s="7" t="str">
        <f>HYPERLINK("https://12go.asia/en/travel/Shahrisabz/Qarshi", "12Go Link")</f>
        <v>12Go Link</v>
      </c>
      <c r="E908" s="6" t="s">
        <v>968</v>
      </c>
    </row>
    <row r="909">
      <c r="A909" s="8" t="s">
        <v>977</v>
      </c>
      <c r="B909" s="8" t="s">
        <v>976</v>
      </c>
      <c r="C909" s="8" t="s">
        <v>1019</v>
      </c>
      <c r="D909" s="9" t="str">
        <f>HYPERLINK("https://12go.asia/en/travel/Tashkent-Central/Bekobod", "12Go Link")</f>
        <v>12Go Link</v>
      </c>
      <c r="E909" s="8" t="s">
        <v>968</v>
      </c>
    </row>
    <row r="910">
      <c r="A910" s="8" t="s">
        <v>977</v>
      </c>
      <c r="B910" s="8" t="s">
        <v>985</v>
      </c>
      <c r="C910" s="8" t="s">
        <v>1020</v>
      </c>
      <c r="D910" s="9" t="str">
        <f>HYPERLINK("https://12go.asia/en/travel/Tashkent-Central/Chinaz", "12Go Link")</f>
        <v>12Go Link</v>
      </c>
      <c r="E910" s="8" t="s">
        <v>968</v>
      </c>
    </row>
    <row r="911">
      <c r="A911" s="8" t="s">
        <v>977</v>
      </c>
      <c r="B911" s="8" t="s">
        <v>985</v>
      </c>
      <c r="C911" s="8" t="s">
        <v>1021</v>
      </c>
      <c r="D911" s="9" t="str">
        <f>HYPERLINK("https://12go.asia/en/travel/Tashkent-South/Chinaz", "12Go Link")</f>
        <v>12Go Link</v>
      </c>
      <c r="E911" s="8" t="s">
        <v>968</v>
      </c>
    </row>
    <row r="912">
      <c r="A912" s="8" t="s">
        <v>977</v>
      </c>
      <c r="B912" s="8" t="s">
        <v>987</v>
      </c>
      <c r="C912" s="8" t="s">
        <v>1022</v>
      </c>
      <c r="D912" s="9" t="str">
        <f>HYPERLINK("https://12go.asia/en/travel/Tashkent-Central/Chinorkent", "12Go Link")</f>
        <v>12Go Link</v>
      </c>
      <c r="E912" s="8" t="s">
        <v>968</v>
      </c>
    </row>
    <row r="913">
      <c r="A913" s="8" t="s">
        <v>977</v>
      </c>
      <c r="B913" s="8" t="s">
        <v>987</v>
      </c>
      <c r="C913" s="8" t="s">
        <v>1023</v>
      </c>
      <c r="D913" s="9" t="str">
        <f>HYPERLINK("https://12go.asia/en/travel/Tashkent-South/Chinorkent", "12Go Link")</f>
        <v>12Go Link</v>
      </c>
      <c r="E913" s="8" t="s">
        <v>968</v>
      </c>
    </row>
    <row r="914">
      <c r="A914" s="8" t="s">
        <v>977</v>
      </c>
      <c r="B914" s="8" t="s">
        <v>987</v>
      </c>
      <c r="C914" s="8" t="s">
        <v>1024</v>
      </c>
      <c r="D914" s="9" t="str">
        <f>HYPERLINK("https://12go.asia/en/travel/Tashkent-South/Hojikent", "12Go Link")</f>
        <v>12Go Link</v>
      </c>
      <c r="E914" s="8" t="s">
        <v>968</v>
      </c>
    </row>
    <row r="915">
      <c r="A915" s="8" t="s">
        <v>977</v>
      </c>
      <c r="B915" s="8" t="s">
        <v>995</v>
      </c>
      <c r="C915" s="8" t="s">
        <v>1025</v>
      </c>
      <c r="D915" s="9" t="str">
        <f>HYPERLINK("https://12go.asia/en/travel/Tashkent-South/Khavast", "12Go Link")</f>
        <v>12Go Link</v>
      </c>
      <c r="E915" s="8" t="s">
        <v>968</v>
      </c>
    </row>
    <row r="916">
      <c r="A916" s="6" t="s">
        <v>980</v>
      </c>
      <c r="B916" s="6" t="s">
        <v>979</v>
      </c>
      <c r="C916" s="6" t="s">
        <v>1026</v>
      </c>
      <c r="D916" s="7" t="str">
        <f>HYPERLINK("https://12go.asia/en/travel/Termez/Surxonobod", "12Go Link")</f>
        <v>12Go Link</v>
      </c>
      <c r="E916" s="6" t="s">
        <v>968</v>
      </c>
    </row>
    <row r="917">
      <c r="A917" s="6" t="s">
        <v>980</v>
      </c>
      <c r="B917" s="6" t="s">
        <v>991</v>
      </c>
      <c r="C917" s="6" t="s">
        <v>1027</v>
      </c>
      <c r="D917" s="7" t="str">
        <f>HYPERLINK("https://12go.asia/en/travel/Termez/Darband", "12Go Link")</f>
        <v>12Go Link</v>
      </c>
      <c r="E917" s="6" t="s">
        <v>968</v>
      </c>
    </row>
    <row r="918">
      <c r="A918" s="6" t="s">
        <v>980</v>
      </c>
      <c r="B918" s="6" t="s">
        <v>993</v>
      </c>
      <c r="C918" s="6" t="s">
        <v>1028</v>
      </c>
      <c r="D918" s="7" t="str">
        <f>HYPERLINK("https://12go.asia/en/travel/Termez/Saryasia", "12Go Link")</f>
        <v>12Go Link</v>
      </c>
      <c r="E918" s="6" t="s">
        <v>968</v>
      </c>
    </row>
    <row r="919">
      <c r="A919" s="8" t="s">
        <v>1009</v>
      </c>
      <c r="B919" s="8" t="s">
        <v>969</v>
      </c>
      <c r="C919" s="8" t="s">
        <v>1029</v>
      </c>
      <c r="D919" s="9" t="str">
        <f>HYPERLINK("https://12go.asia/en/travel/Urgench/Nukus", "12Go Link")</f>
        <v>12Go Link</v>
      </c>
      <c r="E919" s="8" t="s">
        <v>968</v>
      </c>
    </row>
    <row r="920">
      <c r="A920" s="6" t="s">
        <v>1015</v>
      </c>
      <c r="B920" s="6" t="s">
        <v>1014</v>
      </c>
      <c r="C920" s="6" t="s">
        <v>1030</v>
      </c>
      <c r="D920" s="7" t="str">
        <f>HYPERLINK("https://12go.asia/en/travel/Jartepa/Samarkand", "12Go Link")</f>
        <v>12Go Link</v>
      </c>
      <c r="E920" s="6" t="s">
        <v>968</v>
      </c>
    </row>
    <row r="921">
      <c r="A921" s="6" t="s">
        <v>1015</v>
      </c>
      <c r="B921" s="6" t="s">
        <v>1014</v>
      </c>
      <c r="C921" s="6" t="s">
        <v>1031</v>
      </c>
      <c r="D921" s="7" t="str">
        <f>HYPERLINK("https://12go.asia/en/travel/Urgut/Samarkand", "12Go Link")</f>
        <v>12Go Link</v>
      </c>
      <c r="E921" s="6" t="s">
        <v>968</v>
      </c>
    </row>
    <row r="922">
      <c r="A922" s="4" t="s">
        <v>1032</v>
      </c>
      <c r="B922" s="4" t="s">
        <v>1033</v>
      </c>
      <c r="C922" s="4" t="s">
        <v>1034</v>
      </c>
      <c r="D922" s="5" t="str">
        <f t="shared" ref="D922:D924" si="154">HYPERLINK("https://12go.asia/en/travel/Bac-Phan-Thiet-Roundabout/262-Ho-Nghinh", "12Go Link")</f>
        <v>12Go Link</v>
      </c>
      <c r="E922" s="4" t="s">
        <v>1035</v>
      </c>
    </row>
    <row r="923">
      <c r="A923" s="4" t="s">
        <v>1032</v>
      </c>
      <c r="B923" s="4" t="s">
        <v>1033</v>
      </c>
      <c r="C923" s="4" t="s">
        <v>1034</v>
      </c>
      <c r="D923" s="5" t="str">
        <f t="shared" si="154"/>
        <v>12Go Link</v>
      </c>
      <c r="E923" s="4" t="s">
        <v>1036</v>
      </c>
    </row>
    <row r="924">
      <c r="A924" s="4" t="s">
        <v>1032</v>
      </c>
      <c r="B924" s="4" t="s">
        <v>1033</v>
      </c>
      <c r="C924" s="4" t="s">
        <v>1034</v>
      </c>
      <c r="D924" s="5" t="str">
        <f t="shared" si="154"/>
        <v>12Go Link</v>
      </c>
      <c r="E924" s="4" t="s">
        <v>1037</v>
      </c>
    </row>
    <row r="925">
      <c r="A925" s="2" t="s">
        <v>1038</v>
      </c>
      <c r="B925" s="2" t="s">
        <v>1039</v>
      </c>
      <c r="C925" s="2" t="s">
        <v>1040</v>
      </c>
      <c r="D925" s="3" t="str">
        <f>HYPERLINK("https://12go.asia/en/travel/Cam-Ranh-Airport/189-Nguyen-Cong-Tru", "12Go Link")</f>
        <v>12Go Link</v>
      </c>
      <c r="E925" s="2" t="s">
        <v>1041</v>
      </c>
    </row>
    <row r="926">
      <c r="A926" s="2" t="s">
        <v>1038</v>
      </c>
      <c r="B926" s="2" t="s">
        <v>1042</v>
      </c>
      <c r="C926" s="2" t="s">
        <v>1043</v>
      </c>
      <c r="D926" s="3" t="str">
        <f t="shared" ref="D926:D928" si="155">HYPERLINK("https://12go.asia/en/travel/Cam-Ranh-Airport/Coopmart-Thanh-Ha", "12Go Link")</f>
        <v>12Go Link</v>
      </c>
      <c r="E926" s="2" t="s">
        <v>1044</v>
      </c>
    </row>
    <row r="927">
      <c r="A927" s="2" t="s">
        <v>1038</v>
      </c>
      <c r="B927" s="2" t="s">
        <v>1042</v>
      </c>
      <c r="C927" s="2" t="s">
        <v>1043</v>
      </c>
      <c r="D927" s="3" t="str">
        <f t="shared" si="155"/>
        <v>12Go Link</v>
      </c>
      <c r="E927" s="2" t="s">
        <v>1045</v>
      </c>
    </row>
    <row r="928">
      <c r="A928" s="2" t="s">
        <v>1038</v>
      </c>
      <c r="B928" s="2" t="s">
        <v>1042</v>
      </c>
      <c r="C928" s="2" t="s">
        <v>1043</v>
      </c>
      <c r="D928" s="3" t="str">
        <f t="shared" si="155"/>
        <v>12Go Link</v>
      </c>
      <c r="E928" s="2" t="s">
        <v>1046</v>
      </c>
    </row>
    <row r="929">
      <c r="A929" s="4" t="s">
        <v>1039</v>
      </c>
      <c r="B929" s="4" t="s">
        <v>1038</v>
      </c>
      <c r="C929" s="4" t="s">
        <v>1047</v>
      </c>
      <c r="D929" s="5" t="str">
        <f>HYPERLINK("https://12go.asia/en/travel/189-Nguyen-Cong-Tru/Cam-Ranh-Airport", "12Go Link")</f>
        <v>12Go Link</v>
      </c>
      <c r="E929" s="4" t="s">
        <v>1041</v>
      </c>
    </row>
    <row r="930">
      <c r="A930" s="4" t="s">
        <v>1039</v>
      </c>
      <c r="B930" s="4" t="s">
        <v>75</v>
      </c>
      <c r="C930" s="4" t="s">
        <v>1048</v>
      </c>
      <c r="D930" s="5" t="str">
        <f t="shared" ref="D930:D931" si="156">HYPERLINK("https://12go.asia/en/travel/86-Khe-Sanh/64-Nguyen-Cu-Trinh", "12Go Link")</f>
        <v>12Go Link</v>
      </c>
      <c r="E930" s="4" t="s">
        <v>1049</v>
      </c>
    </row>
    <row r="931">
      <c r="A931" s="4" t="s">
        <v>1039</v>
      </c>
      <c r="B931" s="4" t="s">
        <v>75</v>
      </c>
      <c r="C931" s="4" t="s">
        <v>1048</v>
      </c>
      <c r="D931" s="5" t="str">
        <f t="shared" si="156"/>
        <v>12Go Link</v>
      </c>
      <c r="E931" s="4" t="s">
        <v>1050</v>
      </c>
    </row>
    <row r="932">
      <c r="A932" s="4" t="s">
        <v>1039</v>
      </c>
      <c r="B932" s="4" t="s">
        <v>1051</v>
      </c>
      <c r="C932" s="4" t="s">
        <v>1052</v>
      </c>
      <c r="D932" s="5" t="str">
        <f t="shared" ref="D932:D933" si="157">HYPERLINK("https://12go.asia/en/travel/189-Nguyen-Cong-Tru/Twosome-Coffee", "12Go Link")</f>
        <v>12Go Link</v>
      </c>
      <c r="E932" s="4" t="s">
        <v>1053</v>
      </c>
    </row>
    <row r="933">
      <c r="A933" s="4" t="s">
        <v>1039</v>
      </c>
      <c r="B933" s="4" t="s">
        <v>1051</v>
      </c>
      <c r="C933" s="4" t="s">
        <v>1052</v>
      </c>
      <c r="D933" s="5" t="str">
        <f t="shared" si="157"/>
        <v>12Go Link</v>
      </c>
      <c r="E933" s="4" t="s">
        <v>1041</v>
      </c>
    </row>
    <row r="934">
      <c r="A934" s="4" t="s">
        <v>1039</v>
      </c>
      <c r="B934" s="4" t="s">
        <v>1051</v>
      </c>
      <c r="C934" s="4" t="s">
        <v>1054</v>
      </c>
      <c r="D934" s="5" t="str">
        <f>HYPERLINK("https://12go.asia/en/travel/Da-Lat-Hotel-Transfer/Nha-Trang-Transfer", "12Go Link")</f>
        <v>12Go Link</v>
      </c>
      <c r="E934" s="4" t="s">
        <v>1055</v>
      </c>
    </row>
    <row r="935">
      <c r="A935" s="2" t="s">
        <v>1033</v>
      </c>
      <c r="B935" s="2" t="s">
        <v>1032</v>
      </c>
      <c r="C935" s="2" t="s">
        <v>1056</v>
      </c>
      <c r="D935" s="3" t="str">
        <f t="shared" ref="D935:D937" si="158">HYPERLINK("https://12go.asia/en/travel/262-Ho-Nghinh/Bac-Phan-Thiet-Roundabout", "12Go Link")</f>
        <v>12Go Link</v>
      </c>
      <c r="E935" s="2" t="s">
        <v>1035</v>
      </c>
    </row>
    <row r="936">
      <c r="A936" s="2" t="s">
        <v>1033</v>
      </c>
      <c r="B936" s="2" t="s">
        <v>1032</v>
      </c>
      <c r="C936" s="2" t="s">
        <v>1056</v>
      </c>
      <c r="D936" s="3" t="str">
        <f t="shared" si="158"/>
        <v>12Go Link</v>
      </c>
      <c r="E936" s="2" t="s">
        <v>1036</v>
      </c>
    </row>
    <row r="937">
      <c r="A937" s="2" t="s">
        <v>1033</v>
      </c>
      <c r="B937" s="2" t="s">
        <v>1032</v>
      </c>
      <c r="C937" s="2" t="s">
        <v>1056</v>
      </c>
      <c r="D937" s="3" t="str">
        <f t="shared" si="158"/>
        <v>12Go Link</v>
      </c>
      <c r="E937" s="2" t="s">
        <v>1037</v>
      </c>
    </row>
    <row r="938">
      <c r="A938" s="2" t="s">
        <v>1033</v>
      </c>
      <c r="B938" s="2" t="s">
        <v>75</v>
      </c>
      <c r="C938" s="2" t="s">
        <v>1057</v>
      </c>
      <c r="D938" s="3" t="str">
        <f t="shared" ref="D938:D940" si="159">HYPERLINK("https://12go.asia/en/travel/262-Ho-Nghinh/306A-Hong-Lac", "12Go Link")</f>
        <v>12Go Link</v>
      </c>
      <c r="E938" s="2" t="s">
        <v>1035</v>
      </c>
    </row>
    <row r="939">
      <c r="A939" s="2" t="s">
        <v>1033</v>
      </c>
      <c r="B939" s="2" t="s">
        <v>75</v>
      </c>
      <c r="C939" s="2" t="s">
        <v>1057</v>
      </c>
      <c r="D939" s="3" t="str">
        <f t="shared" si="159"/>
        <v>12Go Link</v>
      </c>
      <c r="E939" s="2" t="s">
        <v>1036</v>
      </c>
    </row>
    <row r="940">
      <c r="A940" s="2" t="s">
        <v>1033</v>
      </c>
      <c r="B940" s="2" t="s">
        <v>75</v>
      </c>
      <c r="C940" s="2" t="s">
        <v>1057</v>
      </c>
      <c r="D940" s="3" t="str">
        <f t="shared" si="159"/>
        <v>12Go Link</v>
      </c>
      <c r="E940" s="2" t="s">
        <v>1037</v>
      </c>
    </row>
    <row r="941">
      <c r="A941" s="2" t="s">
        <v>1033</v>
      </c>
      <c r="B941" s="2" t="s">
        <v>75</v>
      </c>
      <c r="C941" s="2" t="s">
        <v>1058</v>
      </c>
      <c r="D941" s="3" t="str">
        <f t="shared" ref="D941:D943" si="160">HYPERLINK("https://12go.asia/en/travel/262-Ho-Nghinh/39-National-Highway-1A", "12Go Link")</f>
        <v>12Go Link</v>
      </c>
      <c r="E941" s="2" t="s">
        <v>1035</v>
      </c>
    </row>
    <row r="942">
      <c r="A942" s="2" t="s">
        <v>1033</v>
      </c>
      <c r="B942" s="2" t="s">
        <v>75</v>
      </c>
      <c r="C942" s="2" t="s">
        <v>1058</v>
      </c>
      <c r="D942" s="3" t="str">
        <f t="shared" si="160"/>
        <v>12Go Link</v>
      </c>
      <c r="E942" s="2" t="s">
        <v>1036</v>
      </c>
    </row>
    <row r="943">
      <c r="A943" s="2" t="s">
        <v>1033</v>
      </c>
      <c r="B943" s="2" t="s">
        <v>75</v>
      </c>
      <c r="C943" s="2" t="s">
        <v>1058</v>
      </c>
      <c r="D943" s="3" t="str">
        <f t="shared" si="160"/>
        <v>12Go Link</v>
      </c>
      <c r="E943" s="2" t="s">
        <v>1037</v>
      </c>
    </row>
    <row r="944">
      <c r="A944" s="2" t="s">
        <v>1033</v>
      </c>
      <c r="B944" s="2" t="s">
        <v>1059</v>
      </c>
      <c r="C944" s="2" t="s">
        <v>1060</v>
      </c>
      <c r="D944" s="3" t="str">
        <f t="shared" ref="D944:D945" si="161">HYPERLINK("https://12go.asia/en/travel/262-Ho-Nghinh/245-Nguyen-Dinh-Chieu", "12Go Link")</f>
        <v>12Go Link</v>
      </c>
      <c r="E944" s="2" t="s">
        <v>1036</v>
      </c>
    </row>
    <row r="945">
      <c r="A945" s="2" t="s">
        <v>1033</v>
      </c>
      <c r="B945" s="2" t="s">
        <v>1059</v>
      </c>
      <c r="C945" s="2" t="s">
        <v>1060</v>
      </c>
      <c r="D945" s="3" t="str">
        <f t="shared" si="161"/>
        <v>12Go Link</v>
      </c>
      <c r="E945" s="2" t="s">
        <v>1037</v>
      </c>
    </row>
    <row r="946">
      <c r="A946" s="2" t="s">
        <v>1033</v>
      </c>
      <c r="B946" s="2" t="s">
        <v>1061</v>
      </c>
      <c r="C946" s="2" t="s">
        <v>1062</v>
      </c>
      <c r="D946" s="3" t="str">
        <f t="shared" ref="D946:D948" si="162">HYPERLINK("https://12go.asia/en/travel/262-Ho-Nghinh/Dinh-Nhan-Bus-VP-Binh-Phuoc", "12Go Link")</f>
        <v>12Go Link</v>
      </c>
      <c r="E946" s="2" t="s">
        <v>1035</v>
      </c>
    </row>
    <row r="947">
      <c r="A947" s="2" t="s">
        <v>1033</v>
      </c>
      <c r="B947" s="2" t="s">
        <v>1061</v>
      </c>
      <c r="C947" s="2" t="s">
        <v>1062</v>
      </c>
      <c r="D947" s="3" t="str">
        <f t="shared" si="162"/>
        <v>12Go Link</v>
      </c>
      <c r="E947" s="2" t="s">
        <v>1036</v>
      </c>
    </row>
    <row r="948">
      <c r="A948" s="2" t="s">
        <v>1033</v>
      </c>
      <c r="B948" s="2" t="s">
        <v>1061</v>
      </c>
      <c r="C948" s="2" t="s">
        <v>1062</v>
      </c>
      <c r="D948" s="3" t="str">
        <f t="shared" si="162"/>
        <v>12Go Link</v>
      </c>
      <c r="E948" s="2" t="s">
        <v>1037</v>
      </c>
    </row>
    <row r="949">
      <c r="A949" s="4" t="s">
        <v>1063</v>
      </c>
      <c r="B949" s="4" t="s">
        <v>1064</v>
      </c>
      <c r="C949" s="4" t="s">
        <v>1065</v>
      </c>
      <c r="D949" s="5" t="str">
        <f>HYPERLINK("https://12go.asia/en/travel/100-Tran-Phu-Ha-Giang/Dinh-Vu-Plaza", "12Go Link")</f>
        <v>12Go Link</v>
      </c>
      <c r="E949" s="4" t="s">
        <v>1066</v>
      </c>
    </row>
    <row r="950">
      <c r="A950" s="4" t="s">
        <v>1063</v>
      </c>
      <c r="B950" s="4" t="s">
        <v>1064</v>
      </c>
      <c r="C950" s="4" t="s">
        <v>1067</v>
      </c>
      <c r="D950" s="5" t="str">
        <f>HYPERLINK("https://12go.asia/en/travel/Ha-Giang-Bus-Station/Dinh-Vu-Plaza", "12Go Link")</f>
        <v>12Go Link</v>
      </c>
      <c r="E950" s="4" t="s">
        <v>1066</v>
      </c>
    </row>
    <row r="951">
      <c r="A951" s="4" t="s">
        <v>1063</v>
      </c>
      <c r="B951" s="4" t="s">
        <v>1064</v>
      </c>
      <c r="C951" s="4" t="s">
        <v>1068</v>
      </c>
      <c r="D951" s="5" t="str">
        <f>HYPERLINK("https://12go.asia/en/travel/Ha-Giang-City-Hostel/Dinh-Vu-Plaza", "12Go Link")</f>
        <v>12Go Link</v>
      </c>
      <c r="E951" s="4" t="s">
        <v>1066</v>
      </c>
    </row>
    <row r="952">
      <c r="A952" s="4" t="s">
        <v>1063</v>
      </c>
      <c r="B952" s="4" t="s">
        <v>1069</v>
      </c>
      <c r="C952" s="4" t="s">
        <v>1070</v>
      </c>
      <c r="D952" s="5" t="str">
        <f>HYPERLINK("https://12go.asia/en/travel/100-Tran-Phu-Ha-Giang/Vincom-Cam-Pha", "12Go Link")</f>
        <v>12Go Link</v>
      </c>
      <c r="E952" s="4" t="s">
        <v>1066</v>
      </c>
    </row>
    <row r="953">
      <c r="A953" s="4" t="s">
        <v>1063</v>
      </c>
      <c r="B953" s="4" t="s">
        <v>1069</v>
      </c>
      <c r="C953" s="4" t="s">
        <v>1071</v>
      </c>
      <c r="D953" s="5" t="str">
        <f>HYPERLINK("https://12go.asia/en/travel/Ha-Giang-Bus-Station/Vincom-Cam-Pha", "12Go Link")</f>
        <v>12Go Link</v>
      </c>
      <c r="E953" s="4" t="s">
        <v>1066</v>
      </c>
    </row>
    <row r="954">
      <c r="A954" s="4" t="s">
        <v>1063</v>
      </c>
      <c r="B954" s="4" t="s">
        <v>1069</v>
      </c>
      <c r="C954" s="4" t="s">
        <v>1072</v>
      </c>
      <c r="D954" s="5" t="str">
        <f>HYPERLINK("https://12go.asia/en/travel/Ha-Giang-City-Hostel/Vincom-Cam-Pha", "12Go Link")</f>
        <v>12Go Link</v>
      </c>
      <c r="E954" s="4" t="s">
        <v>1066</v>
      </c>
    </row>
    <row r="955">
      <c r="A955" s="4" t="s">
        <v>1063</v>
      </c>
      <c r="B955" s="4" t="s">
        <v>1073</v>
      </c>
      <c r="C955" s="4" t="s">
        <v>1074</v>
      </c>
      <c r="D955" s="5" t="str">
        <f>HYPERLINK("https://12go.asia/en/travel/Ha-Giang-Hostel/11-Hang-Ruoi", "12Go Link")</f>
        <v>12Go Link</v>
      </c>
      <c r="E955" s="4" t="s">
        <v>1075</v>
      </c>
    </row>
    <row r="956">
      <c r="A956" s="4" t="s">
        <v>1063</v>
      </c>
      <c r="B956" s="4" t="s">
        <v>1073</v>
      </c>
      <c r="C956" s="4" t="s">
        <v>1076</v>
      </c>
      <c r="D956" s="5" t="str">
        <f>HYPERLINK("https://12go.asia/en/travel/Ha-Giang-Hostel/Hanoi-Opera-House", "12Go Link")</f>
        <v>12Go Link</v>
      </c>
      <c r="E956" s="4" t="s">
        <v>1075</v>
      </c>
    </row>
    <row r="957">
      <c r="A957" s="4" t="s">
        <v>1063</v>
      </c>
      <c r="B957" s="4" t="s">
        <v>1073</v>
      </c>
      <c r="C957" s="4" t="s">
        <v>1077</v>
      </c>
      <c r="D957" s="5" t="str">
        <f>HYPERLINK("https://12go.asia/en/travel/Rocks-Hagiang-Hostel-Tours/11-Hang-Ruoi", "12Go Link")</f>
        <v>12Go Link</v>
      </c>
      <c r="E957" s="4" t="s">
        <v>1075</v>
      </c>
    </row>
    <row r="958">
      <c r="A958" s="4" t="s">
        <v>1063</v>
      </c>
      <c r="B958" s="4" t="s">
        <v>1073</v>
      </c>
      <c r="C958" s="4" t="s">
        <v>1078</v>
      </c>
      <c r="D958" s="5" t="str">
        <f>HYPERLINK("https://12go.asia/en/travel/Rocks-Hagiang-Hostel-Tours/Hanoi-Opera-House", "12Go Link")</f>
        <v>12Go Link</v>
      </c>
      <c r="E958" s="4" t="s">
        <v>1075</v>
      </c>
    </row>
    <row r="959">
      <c r="A959" s="4" t="s">
        <v>1063</v>
      </c>
      <c r="B959" s="4" t="s">
        <v>1079</v>
      </c>
      <c r="C959" s="4" t="s">
        <v>1080</v>
      </c>
      <c r="D959" s="5" t="str">
        <f>HYPERLINK("https://12go.asia/en/travel/Ha-Giang-Hostel/Noi-Bai-Airport", "12Go Link")</f>
        <v>12Go Link</v>
      </c>
      <c r="E959" s="4" t="s">
        <v>1075</v>
      </c>
    </row>
    <row r="960">
      <c r="A960" s="4" t="s">
        <v>1063</v>
      </c>
      <c r="B960" s="4" t="s">
        <v>1079</v>
      </c>
      <c r="C960" s="4" t="s">
        <v>1081</v>
      </c>
      <c r="D960" s="5" t="str">
        <f>HYPERLINK("https://12go.asia/en/travel/Rocks-Hagiang-Hostel-Tours/Noi-Bai-Airport", "12Go Link")</f>
        <v>12Go Link</v>
      </c>
      <c r="E960" s="4" t="s">
        <v>1075</v>
      </c>
    </row>
    <row r="961">
      <c r="A961" s="4" t="s">
        <v>1063</v>
      </c>
      <c r="B961" s="4" t="s">
        <v>1082</v>
      </c>
      <c r="C961" s="4" t="s">
        <v>1083</v>
      </c>
      <c r="D961" s="5" t="str">
        <f>HYPERLINK("https://12go.asia/en/travel/100-Tran-Phu-Ha-Giang/1925-Ha-Long-Hotel", "12Go Link")</f>
        <v>12Go Link</v>
      </c>
      <c r="E961" s="4" t="s">
        <v>1066</v>
      </c>
    </row>
    <row r="962">
      <c r="A962" s="4" t="s">
        <v>1063</v>
      </c>
      <c r="B962" s="4" t="s">
        <v>1082</v>
      </c>
      <c r="C962" s="4" t="s">
        <v>1084</v>
      </c>
      <c r="D962" s="5" t="str">
        <f>HYPERLINK("https://12go.asia/en/travel/100-Tran-Phu-Ha-Giang/Toyota-Quang-Ninh", "12Go Link")</f>
        <v>12Go Link</v>
      </c>
      <c r="E962" s="4" t="s">
        <v>1066</v>
      </c>
    </row>
    <row r="963">
      <c r="A963" s="4" t="s">
        <v>1063</v>
      </c>
      <c r="B963" s="4" t="s">
        <v>1082</v>
      </c>
      <c r="C963" s="4" t="s">
        <v>1085</v>
      </c>
      <c r="D963" s="5" t="str">
        <f>HYPERLINK("https://12go.asia/en/travel/100-Tran-Phu-Ha-Giang/Tuan-Chau-Island-Coffee", "12Go Link")</f>
        <v>12Go Link</v>
      </c>
      <c r="E963" s="4" t="s">
        <v>1066</v>
      </c>
    </row>
    <row r="964">
      <c r="A964" s="4" t="s">
        <v>1063</v>
      </c>
      <c r="B964" s="4" t="s">
        <v>1082</v>
      </c>
      <c r="C964" s="4" t="s">
        <v>1086</v>
      </c>
      <c r="D964" s="5" t="str">
        <f>HYPERLINK("https://12go.asia/en/travel/Ha-Giang-Bus-Station/1925-Ha-Long-Hotel", "12Go Link")</f>
        <v>12Go Link</v>
      </c>
      <c r="E964" s="4" t="s">
        <v>1066</v>
      </c>
    </row>
    <row r="965">
      <c r="A965" s="4" t="s">
        <v>1063</v>
      </c>
      <c r="B965" s="4" t="s">
        <v>1082</v>
      </c>
      <c r="C965" s="4" t="s">
        <v>1087</v>
      </c>
      <c r="D965" s="5" t="str">
        <f>HYPERLINK("https://12go.asia/en/travel/Ha-Giang-Bus-Station/Toyota-Quang-Ninh", "12Go Link")</f>
        <v>12Go Link</v>
      </c>
      <c r="E965" s="4" t="s">
        <v>1066</v>
      </c>
    </row>
    <row r="966">
      <c r="A966" s="4" t="s">
        <v>1063</v>
      </c>
      <c r="B966" s="4" t="s">
        <v>1082</v>
      </c>
      <c r="C966" s="4" t="s">
        <v>1088</v>
      </c>
      <c r="D966" s="5" t="str">
        <f>HYPERLINK("https://12go.asia/en/travel/Ha-Giang-Bus-Station/Tuan-Chau-Island-Coffee", "12Go Link")</f>
        <v>12Go Link</v>
      </c>
      <c r="E966" s="4" t="s">
        <v>1066</v>
      </c>
    </row>
    <row r="967">
      <c r="A967" s="4" t="s">
        <v>1063</v>
      </c>
      <c r="B967" s="4" t="s">
        <v>1082</v>
      </c>
      <c r="C967" s="4" t="s">
        <v>1089</v>
      </c>
      <c r="D967" s="5" t="str">
        <f>HYPERLINK("https://12go.asia/en/travel/Ha-Giang-City-Hostel/1925-Ha-Long-Hotel", "12Go Link")</f>
        <v>12Go Link</v>
      </c>
      <c r="E967" s="4" t="s">
        <v>1066</v>
      </c>
    </row>
    <row r="968">
      <c r="A968" s="4" t="s">
        <v>1063</v>
      </c>
      <c r="B968" s="4" t="s">
        <v>1082</v>
      </c>
      <c r="C968" s="4" t="s">
        <v>1090</v>
      </c>
      <c r="D968" s="5" t="str">
        <f>HYPERLINK("https://12go.asia/en/travel/Ha-Giang-City-Hostel/Toyota-Quang-Ninh", "12Go Link")</f>
        <v>12Go Link</v>
      </c>
      <c r="E968" s="4" t="s">
        <v>1066</v>
      </c>
    </row>
    <row r="969">
      <c r="A969" s="4" t="s">
        <v>1063</v>
      </c>
      <c r="B969" s="4" t="s">
        <v>1082</v>
      </c>
      <c r="C969" s="4" t="s">
        <v>1091</v>
      </c>
      <c r="D969" s="5" t="str">
        <f>HYPERLINK("https://12go.asia/en/travel/Ha-Giang-City-Hostel/Tuan-Chau-Island-Coffee", "12Go Link")</f>
        <v>12Go Link</v>
      </c>
      <c r="E969" s="4" t="s">
        <v>1066</v>
      </c>
    </row>
    <row r="970">
      <c r="A970" s="2" t="s">
        <v>1064</v>
      </c>
      <c r="B970" s="2" t="s">
        <v>1063</v>
      </c>
      <c r="C970" s="2" t="s">
        <v>1092</v>
      </c>
      <c r="D970" s="3" t="str">
        <f>HYPERLINK("https://12go.asia/en/travel/Dinh-Vu-Plaza/100-Tran-Phu-Ha-Giang", "12Go Link")</f>
        <v>12Go Link</v>
      </c>
      <c r="E970" s="2" t="s">
        <v>1066</v>
      </c>
    </row>
    <row r="971">
      <c r="A971" s="2" t="s">
        <v>1064</v>
      </c>
      <c r="B971" s="2" t="s">
        <v>1063</v>
      </c>
      <c r="C971" s="2" t="s">
        <v>1093</v>
      </c>
      <c r="D971" s="3" t="str">
        <f>HYPERLINK("https://12go.asia/en/travel/Dinh-Vu-Plaza/Ha-Giang-Bus-Station", "12Go Link")</f>
        <v>12Go Link</v>
      </c>
      <c r="E971" s="2" t="s">
        <v>1066</v>
      </c>
    </row>
    <row r="972">
      <c r="A972" s="2" t="s">
        <v>1064</v>
      </c>
      <c r="B972" s="2" t="s">
        <v>1063</v>
      </c>
      <c r="C972" s="2" t="s">
        <v>1094</v>
      </c>
      <c r="D972" s="3" t="str">
        <f>HYPERLINK("https://12go.asia/en/travel/Dinh-Vu-Plaza/Ha-Giang-City-Hostel", "12Go Link")</f>
        <v>12Go Link</v>
      </c>
      <c r="E972" s="2" t="s">
        <v>1066</v>
      </c>
    </row>
    <row r="973">
      <c r="A973" s="2" t="s">
        <v>1064</v>
      </c>
      <c r="B973" s="2" t="s">
        <v>1095</v>
      </c>
      <c r="C973" s="2" t="s">
        <v>1096</v>
      </c>
      <c r="D973" s="3" t="str">
        <f>HYPERLINK("https://12go.asia/en/travel/6-Tung-Dinh/53-Tran-Hung-Dao", "12Go Link")</f>
        <v>12Go Link</v>
      </c>
      <c r="E973" s="2" t="s">
        <v>1097</v>
      </c>
    </row>
    <row r="974">
      <c r="A974" s="2" t="s">
        <v>1064</v>
      </c>
      <c r="B974" s="2" t="s">
        <v>1095</v>
      </c>
      <c r="C974" s="2" t="s">
        <v>1098</v>
      </c>
      <c r="D974" s="3" t="str">
        <f>HYPERLINK("https://12go.asia/en/travel/6-Tung-Dinh/Cat-Ba-Discovery-Mua-Cave", "12Go Link")</f>
        <v>12Go Link</v>
      </c>
      <c r="E974" s="2" t="s">
        <v>1097</v>
      </c>
    </row>
    <row r="975">
      <c r="A975" s="2" t="s">
        <v>1064</v>
      </c>
      <c r="B975" s="2" t="s">
        <v>1095</v>
      </c>
      <c r="C975" s="2" t="s">
        <v>1099</v>
      </c>
      <c r="D975" s="3" t="str">
        <f>HYPERLINK("https://12go.asia/en/travel/6-Tung-Dinh/Duc-Tuan-Restaurant", "12Go Link")</f>
        <v>12Go Link</v>
      </c>
      <c r="E975" s="2" t="s">
        <v>1097</v>
      </c>
    </row>
    <row r="976">
      <c r="A976" s="2" t="s">
        <v>1064</v>
      </c>
      <c r="B976" s="2" t="s">
        <v>1095</v>
      </c>
      <c r="C976" s="2" t="s">
        <v>1100</v>
      </c>
      <c r="D976" s="3" t="str">
        <f>HYPERLINK("https://12go.asia/en/travel/6-Tung-Dinh/Trang-An-Boat-Station", "12Go Link")</f>
        <v>12Go Link</v>
      </c>
      <c r="E976" s="2" t="s">
        <v>1097</v>
      </c>
    </row>
    <row r="977">
      <c r="A977" s="2" t="s">
        <v>1064</v>
      </c>
      <c r="B977" s="2" t="s">
        <v>1101</v>
      </c>
      <c r="C977" s="2" t="s">
        <v>1102</v>
      </c>
      <c r="D977" s="3" t="str">
        <f>HYPERLINK("https://12go.asia/en/travel/Dinh-Vu-Plaza/415-Dien-Bien-Phu", "12Go Link")</f>
        <v>12Go Link</v>
      </c>
      <c r="E977" s="2" t="s">
        <v>1066</v>
      </c>
    </row>
    <row r="978">
      <c r="A978" s="2" t="s">
        <v>1064</v>
      </c>
      <c r="B978" s="2" t="s">
        <v>1101</v>
      </c>
      <c r="C978" s="2" t="s">
        <v>1103</v>
      </c>
      <c r="D978" s="3" t="str">
        <f>HYPERLINK("https://12go.asia/en/travel/Dinh-Vu-Plaza/697-Duong-Dien-Bien-Phu", "12Go Link")</f>
        <v>12Go Link</v>
      </c>
      <c r="E978" s="2" t="s">
        <v>1066</v>
      </c>
    </row>
    <row r="979">
      <c r="A979" s="2" t="s">
        <v>1064</v>
      </c>
      <c r="B979" s="2" t="s">
        <v>1101</v>
      </c>
      <c r="C979" s="2" t="s">
        <v>1104</v>
      </c>
      <c r="D979" s="3" t="str">
        <f>HYPERLINK("https://12go.asia/en/travel/Dinh-Vu-Plaza/730-Dien-Bien-Phu", "12Go Link")</f>
        <v>12Go Link</v>
      </c>
      <c r="E979" s="2" t="s">
        <v>1066</v>
      </c>
    </row>
    <row r="980">
      <c r="A980" s="2" t="s">
        <v>1064</v>
      </c>
      <c r="B980" s="2" t="s">
        <v>1101</v>
      </c>
      <c r="C980" s="2" t="s">
        <v>1105</v>
      </c>
      <c r="D980" s="3" t="str">
        <f>HYPERLINK("https://12go.asia/en/travel/Vinh-Niem-Bus-Station/100A-Dien-Bien-Phu", "12Go Link")</f>
        <v>12Go Link</v>
      </c>
      <c r="E980" s="2" t="s">
        <v>1106</v>
      </c>
    </row>
    <row r="981">
      <c r="A981" s="2" t="s">
        <v>1064</v>
      </c>
      <c r="B981" s="2" t="s">
        <v>1107</v>
      </c>
      <c r="C981" s="2" t="s">
        <v>1108</v>
      </c>
      <c r="D981" s="3" t="str">
        <f>HYPERLINK("https://12go.asia/en/travel/6-Tung-Dinh/Tam-Coc-Queen-Travel-Office", "12Go Link")</f>
        <v>12Go Link</v>
      </c>
      <c r="E981" s="2" t="s">
        <v>1097</v>
      </c>
    </row>
    <row r="982">
      <c r="A982" s="4" t="s">
        <v>1069</v>
      </c>
      <c r="B982" s="4" t="s">
        <v>1063</v>
      </c>
      <c r="C982" s="4" t="s">
        <v>1109</v>
      </c>
      <c r="D982" s="5" t="str">
        <f>HYPERLINK("https://12go.asia/en/travel/Vincom-Cam-Pha/100-Tran-Phu-Ha-Giang", "12Go Link")</f>
        <v>12Go Link</v>
      </c>
      <c r="E982" s="4" t="s">
        <v>1066</v>
      </c>
    </row>
    <row r="983">
      <c r="A983" s="4" t="s">
        <v>1069</v>
      </c>
      <c r="B983" s="4" t="s">
        <v>1063</v>
      </c>
      <c r="C983" s="4" t="s">
        <v>1110</v>
      </c>
      <c r="D983" s="5" t="str">
        <f>HYPERLINK("https://12go.asia/en/travel/Vincom-Cam-Pha/Ha-Giang-Bus-Station", "12Go Link")</f>
        <v>12Go Link</v>
      </c>
      <c r="E983" s="4" t="s">
        <v>1066</v>
      </c>
    </row>
    <row r="984">
      <c r="A984" s="4" t="s">
        <v>1069</v>
      </c>
      <c r="B984" s="4" t="s">
        <v>1063</v>
      </c>
      <c r="C984" s="4" t="s">
        <v>1111</v>
      </c>
      <c r="D984" s="5" t="str">
        <f>HYPERLINK("https://12go.asia/en/travel/Vincom-Cam-Pha/Ha-Giang-City-Hostel", "12Go Link")</f>
        <v>12Go Link</v>
      </c>
      <c r="E984" s="4" t="s">
        <v>1066</v>
      </c>
    </row>
    <row r="985">
      <c r="A985" s="4" t="s">
        <v>1069</v>
      </c>
      <c r="B985" s="4" t="s">
        <v>1095</v>
      </c>
      <c r="C985" s="4" t="s">
        <v>1112</v>
      </c>
      <c r="D985" s="5" t="str">
        <f>HYPERLINK("https://12go.asia/en/travel/Vincom-Cam-Pha/60-Tran-Nhan-Tong", "12Go Link")</f>
        <v>12Go Link</v>
      </c>
      <c r="E985" s="4" t="s">
        <v>1113</v>
      </c>
    </row>
    <row r="986">
      <c r="A986" s="4" t="s">
        <v>1069</v>
      </c>
      <c r="B986" s="4" t="s">
        <v>1095</v>
      </c>
      <c r="C986" s="4" t="s">
        <v>1114</v>
      </c>
      <c r="D986" s="5" t="str">
        <f>HYPERLINK("https://12go.asia/en/travel/Vincom-Cam-Pha/Ben-Do-Trang-An", "12Go Link")</f>
        <v>12Go Link</v>
      </c>
      <c r="E986" s="4" t="s">
        <v>1113</v>
      </c>
    </row>
    <row r="987">
      <c r="A987" s="4" t="s">
        <v>1069</v>
      </c>
      <c r="B987" s="4" t="s">
        <v>1095</v>
      </c>
      <c r="C987" s="4" t="s">
        <v>1115</v>
      </c>
      <c r="D987" s="5" t="str">
        <f>HYPERLINK("https://12go.asia/en/travel/Vincom-Cam-Pha/Dong-Gung-Bus-Station", "12Go Link")</f>
        <v>12Go Link</v>
      </c>
      <c r="E987" s="4" t="s">
        <v>1113</v>
      </c>
    </row>
    <row r="988">
      <c r="A988" s="4" t="s">
        <v>1069</v>
      </c>
      <c r="B988" s="4" t="s">
        <v>1079</v>
      </c>
      <c r="C988" s="4" t="s">
        <v>1116</v>
      </c>
      <c r="D988" s="5" t="str">
        <f>HYPERLINK("https://12go.asia/en/travel/Vincom-Cam-Pha/Hanoi-Airport", "12Go Link")</f>
        <v>12Go Link</v>
      </c>
      <c r="E988" s="4" t="s">
        <v>1113</v>
      </c>
    </row>
    <row r="989">
      <c r="A989" s="4" t="s">
        <v>1069</v>
      </c>
      <c r="B989" s="4" t="s">
        <v>1101</v>
      </c>
      <c r="C989" s="4" t="s">
        <v>1117</v>
      </c>
      <c r="D989" s="5" t="str">
        <f>HYPERLINK("https://12go.asia/en/travel/Vincom-Cam-Pha/415-Dien-Bien-Phu", "12Go Link")</f>
        <v>12Go Link</v>
      </c>
      <c r="E989" s="4" t="s">
        <v>1066</v>
      </c>
    </row>
    <row r="990">
      <c r="A990" s="4" t="s">
        <v>1069</v>
      </c>
      <c r="B990" s="4" t="s">
        <v>1101</v>
      </c>
      <c r="C990" s="4" t="s">
        <v>1118</v>
      </c>
      <c r="D990" s="5" t="str">
        <f>HYPERLINK("https://12go.asia/en/travel/Vincom-Cam-Pha/697-Duong-Dien-Bien-Phu", "12Go Link")</f>
        <v>12Go Link</v>
      </c>
      <c r="E990" s="4" t="s">
        <v>1066</v>
      </c>
    </row>
    <row r="991">
      <c r="A991" s="4" t="s">
        <v>1069</v>
      </c>
      <c r="B991" s="4" t="s">
        <v>1101</v>
      </c>
      <c r="C991" s="4" t="s">
        <v>1119</v>
      </c>
      <c r="D991" s="5" t="str">
        <f>HYPERLINK("https://12go.asia/en/travel/Vincom-Cam-Pha/730-Dien-Bien-Phu", "12Go Link")</f>
        <v>12Go Link</v>
      </c>
      <c r="E991" s="4" t="s">
        <v>1066</v>
      </c>
    </row>
    <row r="992">
      <c r="A992" s="4" t="s">
        <v>1069</v>
      </c>
      <c r="B992" s="4" t="s">
        <v>1120</v>
      </c>
      <c r="C992" s="4" t="s">
        <v>1121</v>
      </c>
      <c r="D992" s="5" t="str">
        <f>HYPERLINK("https://12go.asia/en/travel/Vincom-Cam-Pha/Sam-Son-Beach", "12Go Link")</f>
        <v>12Go Link</v>
      </c>
      <c r="E992" s="4" t="s">
        <v>1122</v>
      </c>
    </row>
    <row r="993">
      <c r="A993" s="4" t="s">
        <v>1069</v>
      </c>
      <c r="B993" s="4" t="s">
        <v>1120</v>
      </c>
      <c r="C993" s="4" t="s">
        <v>1123</v>
      </c>
      <c r="D993" s="5" t="str">
        <f>HYPERLINK("https://12go.asia/en/travel/Vincom-Cam-Pha/Vincom-Thanh-Hoa", "12Go Link")</f>
        <v>12Go Link</v>
      </c>
      <c r="E993" s="4" t="s">
        <v>1122</v>
      </c>
    </row>
    <row r="994">
      <c r="A994" s="2" t="s">
        <v>1073</v>
      </c>
      <c r="B994" s="2" t="s">
        <v>1063</v>
      </c>
      <c r="C994" s="2" t="s">
        <v>1124</v>
      </c>
      <c r="D994" s="3" t="str">
        <f>HYPERLINK("https://12go.asia/en/travel/11-Hang-Ruoi/Ha-Giang-Hostel", "12Go Link")</f>
        <v>12Go Link</v>
      </c>
      <c r="E994" s="2" t="s">
        <v>1075</v>
      </c>
    </row>
    <row r="995">
      <c r="A995" s="2" t="s">
        <v>1073</v>
      </c>
      <c r="B995" s="2" t="s">
        <v>1063</v>
      </c>
      <c r="C995" s="2" t="s">
        <v>1125</v>
      </c>
      <c r="D995" s="3" t="str">
        <f>HYPERLINK("https://12go.asia/en/travel/11-Hang-Ruoi/Rocks-Hagiang-Hostel-Tours", "12Go Link")</f>
        <v>12Go Link</v>
      </c>
      <c r="E995" s="2" t="s">
        <v>1075</v>
      </c>
    </row>
    <row r="996">
      <c r="A996" s="2" t="s">
        <v>1073</v>
      </c>
      <c r="B996" s="2" t="s">
        <v>1063</v>
      </c>
      <c r="C996" s="2" t="s">
        <v>1126</v>
      </c>
      <c r="D996" s="3" t="str">
        <f>HYPERLINK("https://12go.asia/en/travel/Hanoi-Opera-House/Ha-Giang-Hostel", "12Go Link")</f>
        <v>12Go Link</v>
      </c>
      <c r="E996" s="2" t="s">
        <v>1075</v>
      </c>
    </row>
    <row r="997">
      <c r="A997" s="2" t="s">
        <v>1073</v>
      </c>
      <c r="B997" s="2" t="s">
        <v>1063</v>
      </c>
      <c r="C997" s="2" t="s">
        <v>1127</v>
      </c>
      <c r="D997" s="3" t="str">
        <f>HYPERLINK("https://12go.asia/en/travel/Hanoi-Opera-House/Rocks-Hagiang-Hostel-Tours", "12Go Link")</f>
        <v>12Go Link</v>
      </c>
      <c r="E997" s="2" t="s">
        <v>1075</v>
      </c>
    </row>
    <row r="998">
      <c r="A998" s="2" t="s">
        <v>1073</v>
      </c>
      <c r="B998" s="2" t="s">
        <v>1069</v>
      </c>
      <c r="C998" s="2" t="s">
        <v>1128</v>
      </c>
      <c r="D998" s="3" t="str">
        <f>HYPERLINK("https://12go.asia/en/travel/15-Hang-Muoi/Vincom-Cam-Pha", "12Go Link")</f>
        <v>12Go Link</v>
      </c>
      <c r="E998" s="2" t="s">
        <v>1113</v>
      </c>
    </row>
    <row r="999">
      <c r="A999" s="2" t="s">
        <v>1073</v>
      </c>
      <c r="B999" s="2" t="s">
        <v>1069</v>
      </c>
      <c r="C999" s="2" t="s">
        <v>1129</v>
      </c>
      <c r="D999" s="3" t="str">
        <f>HYPERLINK("https://12go.asia/en/travel/16-Hang-Chinh-Hanoi/Vincom-Cam-Pha", "12Go Link")</f>
        <v>12Go Link</v>
      </c>
      <c r="E999" s="2" t="s">
        <v>1113</v>
      </c>
    </row>
    <row r="1000">
      <c r="A1000" s="2" t="s">
        <v>1073</v>
      </c>
      <c r="B1000" s="2" t="s">
        <v>1069</v>
      </c>
      <c r="C1000" s="2" t="s">
        <v>1130</v>
      </c>
      <c r="D1000" s="3" t="str">
        <f>HYPERLINK("https://12go.asia/en/travel/Aeon-Mall-Long-Bien/Vincom-Cam-Pha", "12Go Link")</f>
        <v>12Go Link</v>
      </c>
      <c r="E1000" s="2" t="s">
        <v>1113</v>
      </c>
    </row>
    <row r="1001">
      <c r="A1001" s="2" t="s">
        <v>1073</v>
      </c>
      <c r="B1001" s="2" t="s">
        <v>1131</v>
      </c>
      <c r="C1001" s="2" t="s">
        <v>1132</v>
      </c>
      <c r="D1001" s="3" t="str">
        <f t="shared" ref="D1001:D1002" si="163">HYPERLINK("https://12go.asia/en/travel/214-Tran-Quang-Khai/42A-Tung-Thien-Vuong", "12Go Link")</f>
        <v>12Go Link</v>
      </c>
      <c r="E1001" s="2" t="s">
        <v>1133</v>
      </c>
    </row>
    <row r="1002">
      <c r="A1002" s="2" t="s">
        <v>1073</v>
      </c>
      <c r="B1002" s="2" t="s">
        <v>1131</v>
      </c>
      <c r="C1002" s="2" t="s">
        <v>1132</v>
      </c>
      <c r="D1002" s="3" t="str">
        <f t="shared" si="163"/>
        <v>12Go Link</v>
      </c>
      <c r="E1002" s="2" t="s">
        <v>1035</v>
      </c>
    </row>
    <row r="1003">
      <c r="A1003" s="2" t="s">
        <v>1073</v>
      </c>
      <c r="B1003" s="2" t="s">
        <v>1131</v>
      </c>
      <c r="C1003" s="2" t="s">
        <v>1134</v>
      </c>
      <c r="D1003" s="3" t="str">
        <f t="shared" ref="D1003:D1004" si="164">HYPERLINK("https://12go.asia/en/travel/214-Tran-Quang-Khai/Nguyen-Hoang-Bus-Station", "12Go Link")</f>
        <v>12Go Link</v>
      </c>
      <c r="E1003" s="2" t="s">
        <v>1133</v>
      </c>
    </row>
    <row r="1004">
      <c r="A1004" s="2" t="s">
        <v>1073</v>
      </c>
      <c r="B1004" s="2" t="s">
        <v>1131</v>
      </c>
      <c r="C1004" s="2" t="s">
        <v>1134</v>
      </c>
      <c r="D1004" s="3" t="str">
        <f t="shared" si="164"/>
        <v>12Go Link</v>
      </c>
      <c r="E1004" s="2" t="s">
        <v>1035</v>
      </c>
    </row>
    <row r="1005">
      <c r="A1005" s="2" t="s">
        <v>1073</v>
      </c>
      <c r="B1005" s="2" t="s">
        <v>1131</v>
      </c>
      <c r="C1005" s="2" t="s">
        <v>1135</v>
      </c>
      <c r="D1005" s="3" t="str">
        <f t="shared" ref="D1005:D1006" si="165">HYPERLINK("https://12go.asia/en/travel/720-Nguyen-Van-Cu/42A-Tung-Thien-Vuong", "12Go Link")</f>
        <v>12Go Link</v>
      </c>
      <c r="E1005" s="2" t="s">
        <v>1133</v>
      </c>
    </row>
    <row r="1006">
      <c r="A1006" s="2" t="s">
        <v>1073</v>
      </c>
      <c r="B1006" s="2" t="s">
        <v>1131</v>
      </c>
      <c r="C1006" s="2" t="s">
        <v>1135</v>
      </c>
      <c r="D1006" s="3" t="str">
        <f t="shared" si="165"/>
        <v>12Go Link</v>
      </c>
      <c r="E1006" s="2" t="s">
        <v>1035</v>
      </c>
    </row>
    <row r="1007">
      <c r="A1007" s="2" t="s">
        <v>1073</v>
      </c>
      <c r="B1007" s="2" t="s">
        <v>1131</v>
      </c>
      <c r="C1007" s="2" t="s">
        <v>1136</v>
      </c>
      <c r="D1007" s="3" t="str">
        <f t="shared" ref="D1007:D1008" si="166">HYPERLINK("https://12go.asia/en/travel/720-Nguyen-Van-Cu/Nguyen-Hoang-Bus-Station", "12Go Link")</f>
        <v>12Go Link</v>
      </c>
      <c r="E1007" s="2" t="s">
        <v>1133</v>
      </c>
    </row>
    <row r="1008">
      <c r="A1008" s="2" t="s">
        <v>1073</v>
      </c>
      <c r="B1008" s="2" t="s">
        <v>1131</v>
      </c>
      <c r="C1008" s="2" t="s">
        <v>1136</v>
      </c>
      <c r="D1008" s="3" t="str">
        <f t="shared" si="166"/>
        <v>12Go Link</v>
      </c>
      <c r="E1008" s="2" t="s">
        <v>1035</v>
      </c>
    </row>
    <row r="1009">
      <c r="A1009" s="2" t="s">
        <v>1073</v>
      </c>
      <c r="B1009" s="2" t="s">
        <v>1131</v>
      </c>
      <c r="C1009" s="2" t="s">
        <v>1137</v>
      </c>
      <c r="D1009" s="3" t="str">
        <f t="shared" ref="D1009:D1010" si="167">HYPERLINK("https://12go.asia/en/travel/So-9-Pho-Vien/42A-Tung-Thien-Vuong", "12Go Link")</f>
        <v>12Go Link</v>
      </c>
      <c r="E1009" s="2" t="s">
        <v>1133</v>
      </c>
    </row>
    <row r="1010">
      <c r="A1010" s="2" t="s">
        <v>1073</v>
      </c>
      <c r="B1010" s="2" t="s">
        <v>1131</v>
      </c>
      <c r="C1010" s="2" t="s">
        <v>1137</v>
      </c>
      <c r="D1010" s="3" t="str">
        <f t="shared" si="167"/>
        <v>12Go Link</v>
      </c>
      <c r="E1010" s="2" t="s">
        <v>1035</v>
      </c>
    </row>
    <row r="1011">
      <c r="A1011" s="2" t="s">
        <v>1073</v>
      </c>
      <c r="B1011" s="2" t="s">
        <v>1131</v>
      </c>
      <c r="C1011" s="2" t="s">
        <v>1138</v>
      </c>
      <c r="D1011" s="3" t="str">
        <f t="shared" ref="D1011:D1012" si="168">HYPERLINK("https://12go.asia/en/travel/So-9-Pho-Vien/Nguyen-Hoang-Bus-Station", "12Go Link")</f>
        <v>12Go Link</v>
      </c>
      <c r="E1011" s="2" t="s">
        <v>1133</v>
      </c>
    </row>
    <row r="1012">
      <c r="A1012" s="2" t="s">
        <v>1073</v>
      </c>
      <c r="B1012" s="2" t="s">
        <v>1131</v>
      </c>
      <c r="C1012" s="2" t="s">
        <v>1138</v>
      </c>
      <c r="D1012" s="3" t="str">
        <f t="shared" si="168"/>
        <v>12Go Link</v>
      </c>
      <c r="E1012" s="2" t="s">
        <v>1035</v>
      </c>
    </row>
    <row r="1013">
      <c r="A1013" s="2" t="s">
        <v>1073</v>
      </c>
      <c r="B1013" s="2" t="s">
        <v>1139</v>
      </c>
      <c r="C1013" s="2" t="s">
        <v>1140</v>
      </c>
      <c r="D1013" s="3" t="str">
        <f>HYPERLINK("https://12go.asia/en/travel/Hanoi-Opera-House/Friendship-Pass", "12Go Link")</f>
        <v>12Go Link</v>
      </c>
      <c r="E1013" s="2" t="s">
        <v>1075</v>
      </c>
    </row>
    <row r="1014">
      <c r="A1014" s="2" t="s">
        <v>1073</v>
      </c>
      <c r="B1014" s="2" t="s">
        <v>1095</v>
      </c>
      <c r="C1014" s="2" t="s">
        <v>1141</v>
      </c>
      <c r="D1014" s="3" t="str">
        <f>HYPERLINK("https://12go.asia/en/travel/208-Tran-Quang-Khai/53-Tran-Hung-Dao", "12Go Link")</f>
        <v>12Go Link</v>
      </c>
      <c r="E1014" s="2" t="s">
        <v>1142</v>
      </c>
    </row>
    <row r="1015">
      <c r="A1015" s="2" t="s">
        <v>1073</v>
      </c>
      <c r="B1015" s="2" t="s">
        <v>1095</v>
      </c>
      <c r="C1015" s="2" t="s">
        <v>1143</v>
      </c>
      <c r="D1015" s="3" t="str">
        <f>HYPERLINK("https://12go.asia/en/travel/208-Tran-Quang-Khai/Cat-Ba-Discovery-Mua-Cave", "12Go Link")</f>
        <v>12Go Link</v>
      </c>
      <c r="E1015" s="2" t="s">
        <v>1142</v>
      </c>
    </row>
    <row r="1016">
      <c r="A1016" s="2" t="s">
        <v>1073</v>
      </c>
      <c r="B1016" s="2" t="s">
        <v>1095</v>
      </c>
      <c r="C1016" s="2" t="s">
        <v>1144</v>
      </c>
      <c r="D1016" s="3" t="str">
        <f>HYPERLINK("https://12go.asia/en/travel/208-Tran-Quang-Khai/Trang-An-Boat-Station", "12Go Link")</f>
        <v>12Go Link</v>
      </c>
      <c r="E1016" s="2" t="s">
        <v>1142</v>
      </c>
    </row>
    <row r="1017">
      <c r="A1017" s="2" t="s">
        <v>1073</v>
      </c>
      <c r="B1017" s="2" t="s">
        <v>1095</v>
      </c>
      <c r="C1017" s="2" t="s">
        <v>1145</v>
      </c>
      <c r="D1017" s="3" t="str">
        <f t="shared" ref="D1017:D1018" si="169">HYPERLINK("https://12go.asia/en/travel/214-Tran-Quang-Khai/Ninh-Binh-Office", "12Go Link")</f>
        <v>12Go Link</v>
      </c>
      <c r="E1017" s="2" t="s">
        <v>1146</v>
      </c>
    </row>
    <row r="1018">
      <c r="A1018" s="2" t="s">
        <v>1073</v>
      </c>
      <c r="B1018" s="2" t="s">
        <v>1095</v>
      </c>
      <c r="C1018" s="2" t="s">
        <v>1145</v>
      </c>
      <c r="D1018" s="3" t="str">
        <f t="shared" si="169"/>
        <v>12Go Link</v>
      </c>
      <c r="E1018" s="2" t="s">
        <v>1147</v>
      </c>
    </row>
    <row r="1019">
      <c r="A1019" s="2" t="s">
        <v>1073</v>
      </c>
      <c r="B1019" s="2" t="s">
        <v>1095</v>
      </c>
      <c r="C1019" s="2" t="s">
        <v>1148</v>
      </c>
      <c r="D1019" s="3" t="str">
        <f t="shared" ref="D1019:D1020" si="170">HYPERLINK("https://12go.asia/en/travel/51-Minh-Khai/Ninh-Binh-Office", "12Go Link")</f>
        <v>12Go Link</v>
      </c>
      <c r="E1019" s="2" t="s">
        <v>1146</v>
      </c>
    </row>
    <row r="1020">
      <c r="A1020" s="2" t="s">
        <v>1073</v>
      </c>
      <c r="B1020" s="2" t="s">
        <v>1095</v>
      </c>
      <c r="C1020" s="2" t="s">
        <v>1148</v>
      </c>
      <c r="D1020" s="3" t="str">
        <f t="shared" si="170"/>
        <v>12Go Link</v>
      </c>
      <c r="E1020" s="2" t="s">
        <v>1147</v>
      </c>
    </row>
    <row r="1021">
      <c r="A1021" s="2" t="s">
        <v>1073</v>
      </c>
      <c r="B1021" s="2" t="s">
        <v>1095</v>
      </c>
      <c r="C1021" s="2" t="s">
        <v>1149</v>
      </c>
      <c r="D1021" s="3" t="str">
        <f t="shared" ref="D1021:D1022" si="171">HYPERLINK("https://12go.asia/en/travel/56-Vong-Street/Ninh-Binh-Office", "12Go Link")</f>
        <v>12Go Link</v>
      </c>
      <c r="E1021" s="2" t="s">
        <v>1146</v>
      </c>
    </row>
    <row r="1022">
      <c r="A1022" s="2" t="s">
        <v>1073</v>
      </c>
      <c r="B1022" s="2" t="s">
        <v>1095</v>
      </c>
      <c r="C1022" s="2" t="s">
        <v>1149</v>
      </c>
      <c r="D1022" s="3" t="str">
        <f t="shared" si="171"/>
        <v>12Go Link</v>
      </c>
      <c r="E1022" s="2" t="s">
        <v>1147</v>
      </c>
    </row>
    <row r="1023">
      <c r="A1023" s="2" t="s">
        <v>1073</v>
      </c>
      <c r="B1023" s="2" t="s">
        <v>1095</v>
      </c>
      <c r="C1023" s="2" t="s">
        <v>1150</v>
      </c>
      <c r="D1023" s="3" t="str">
        <f t="shared" ref="D1023:D1024" si="172">HYPERLINK("https://12go.asia/en/travel/80-Hong-Tien/Ninh-Binh-Office", "12Go Link")</f>
        <v>12Go Link</v>
      </c>
      <c r="E1023" s="2" t="s">
        <v>1146</v>
      </c>
    </row>
    <row r="1024">
      <c r="A1024" s="2" t="s">
        <v>1073</v>
      </c>
      <c r="B1024" s="2" t="s">
        <v>1095</v>
      </c>
      <c r="C1024" s="2" t="s">
        <v>1150</v>
      </c>
      <c r="D1024" s="3" t="str">
        <f t="shared" si="172"/>
        <v>12Go Link</v>
      </c>
      <c r="E1024" s="2" t="s">
        <v>1147</v>
      </c>
    </row>
    <row r="1025">
      <c r="A1025" s="2" t="s">
        <v>1073</v>
      </c>
      <c r="B1025" s="2" t="s">
        <v>1095</v>
      </c>
      <c r="C1025" s="2" t="s">
        <v>1151</v>
      </c>
      <c r="D1025" s="3" t="str">
        <f>HYPERLINK("https://12go.asia/en/travel/Hanoi-Central-Circus/53-Tran-Hung-Dao", "12Go Link")</f>
        <v>12Go Link</v>
      </c>
      <c r="E1025" s="2" t="s">
        <v>1142</v>
      </c>
    </row>
    <row r="1026">
      <c r="A1026" s="2" t="s">
        <v>1073</v>
      </c>
      <c r="B1026" s="2" t="s">
        <v>1095</v>
      </c>
      <c r="C1026" s="2" t="s">
        <v>1152</v>
      </c>
      <c r="D1026" s="3" t="str">
        <f>HYPERLINK("https://12go.asia/en/travel/Hanoi-Central-Circus/Cat-Ba-Discovery-Mua-Cave", "12Go Link")</f>
        <v>12Go Link</v>
      </c>
      <c r="E1026" s="2" t="s">
        <v>1142</v>
      </c>
    </row>
    <row r="1027">
      <c r="A1027" s="2" t="s">
        <v>1073</v>
      </c>
      <c r="B1027" s="2" t="s">
        <v>1095</v>
      </c>
      <c r="C1027" s="2" t="s">
        <v>1153</v>
      </c>
      <c r="D1027" s="3" t="str">
        <f t="shared" ref="D1027:D1028" si="173">HYPERLINK("https://12go.asia/en/travel/Hanoi-Central-Circus/Ninh-Binh-Office", "12Go Link")</f>
        <v>12Go Link</v>
      </c>
      <c r="E1027" s="2" t="s">
        <v>1146</v>
      </c>
    </row>
    <row r="1028">
      <c r="A1028" s="2" t="s">
        <v>1073</v>
      </c>
      <c r="B1028" s="2" t="s">
        <v>1095</v>
      </c>
      <c r="C1028" s="2" t="s">
        <v>1153</v>
      </c>
      <c r="D1028" s="3" t="str">
        <f t="shared" si="173"/>
        <v>12Go Link</v>
      </c>
      <c r="E1028" s="2" t="s">
        <v>1147</v>
      </c>
    </row>
    <row r="1029">
      <c r="A1029" s="2" t="s">
        <v>1073</v>
      </c>
      <c r="B1029" s="2" t="s">
        <v>1095</v>
      </c>
      <c r="C1029" s="2" t="s">
        <v>1154</v>
      </c>
      <c r="D1029" s="3" t="str">
        <f>HYPERLINK("https://12go.asia/en/travel/Hanoi-Central-Circus/Trang-An-Boat-Station", "12Go Link")</f>
        <v>12Go Link</v>
      </c>
      <c r="E1029" s="2" t="s">
        <v>1142</v>
      </c>
    </row>
    <row r="1030">
      <c r="A1030" s="2" t="s">
        <v>1073</v>
      </c>
      <c r="B1030" s="2" t="s">
        <v>1082</v>
      </c>
      <c r="C1030" s="2" t="s">
        <v>1155</v>
      </c>
      <c r="D1030" s="3" t="str">
        <f>HYPERLINK("https://12go.asia/en/travel/15-Hang-Muoi/Toyota-Quang-Ninh", "12Go Link")</f>
        <v>12Go Link</v>
      </c>
      <c r="E1030" s="2" t="s">
        <v>1113</v>
      </c>
    </row>
    <row r="1031">
      <c r="A1031" s="2" t="s">
        <v>1073</v>
      </c>
      <c r="B1031" s="2" t="s">
        <v>1082</v>
      </c>
      <c r="C1031" s="2" t="s">
        <v>1156</v>
      </c>
      <c r="D1031" s="3" t="str">
        <f>HYPERLINK("https://12go.asia/en/travel/15-Hang-Muoi/Tuan-Chau-Island-Coffee", "12Go Link")</f>
        <v>12Go Link</v>
      </c>
      <c r="E1031" s="2" t="s">
        <v>1113</v>
      </c>
    </row>
    <row r="1032">
      <c r="A1032" s="2" t="s">
        <v>1073</v>
      </c>
      <c r="B1032" s="2" t="s">
        <v>1082</v>
      </c>
      <c r="C1032" s="2" t="s">
        <v>1157</v>
      </c>
      <c r="D1032" s="3" t="str">
        <f>HYPERLINK("https://12go.asia/en/travel/15-Hoa-Dong/473-Nguyen-Van-Cu", "12Go Link")</f>
        <v>12Go Link</v>
      </c>
      <c r="E1032" s="2" t="s">
        <v>1158</v>
      </c>
    </row>
    <row r="1033">
      <c r="A1033" s="2" t="s">
        <v>1073</v>
      </c>
      <c r="B1033" s="2" t="s">
        <v>1082</v>
      </c>
      <c r="C1033" s="2" t="s">
        <v>1159</v>
      </c>
      <c r="D1033" s="3" t="str">
        <f>HYPERLINK("https://12go.asia/en/travel/16-Hang-Chinh-Hanoi/Toyota-Quang-Ninh", "12Go Link")</f>
        <v>12Go Link</v>
      </c>
      <c r="E1033" s="2" t="s">
        <v>1113</v>
      </c>
    </row>
    <row r="1034">
      <c r="A1034" s="2" t="s">
        <v>1073</v>
      </c>
      <c r="B1034" s="2" t="s">
        <v>1082</v>
      </c>
      <c r="C1034" s="2" t="s">
        <v>1160</v>
      </c>
      <c r="D1034" s="3" t="str">
        <f>HYPERLINK("https://12go.asia/en/travel/16-Hang-Chinh-Hanoi/Tuan-Chau-Island-Coffee", "12Go Link")</f>
        <v>12Go Link</v>
      </c>
      <c r="E1034" s="2" t="s">
        <v>1113</v>
      </c>
    </row>
    <row r="1035">
      <c r="A1035" s="2" t="s">
        <v>1073</v>
      </c>
      <c r="B1035" s="2" t="s">
        <v>1082</v>
      </c>
      <c r="C1035" s="2" t="s">
        <v>1161</v>
      </c>
      <c r="D1035" s="3" t="str">
        <f t="shared" ref="D1035:D1036" si="174">HYPERLINK("https://12go.asia/en/travel/41-Nguyen-Huu-Huan/B5-Tuan-Chau-International-Marina", "12Go Link")</f>
        <v>12Go Link</v>
      </c>
      <c r="E1035" s="2" t="s">
        <v>1162</v>
      </c>
    </row>
    <row r="1036">
      <c r="A1036" s="2" t="s">
        <v>1073</v>
      </c>
      <c r="B1036" s="2" t="s">
        <v>1082</v>
      </c>
      <c r="C1036" s="2" t="s">
        <v>1161</v>
      </c>
      <c r="D1036" s="3" t="str">
        <f t="shared" si="174"/>
        <v>12Go Link</v>
      </c>
      <c r="E1036" s="2" t="s">
        <v>1163</v>
      </c>
    </row>
    <row r="1037">
      <c r="A1037" s="2" t="s">
        <v>1073</v>
      </c>
      <c r="B1037" s="2" t="s">
        <v>1082</v>
      </c>
      <c r="C1037" s="2" t="s">
        <v>1164</v>
      </c>
      <c r="D1037" s="3" t="str">
        <f>HYPERLINK("https://12go.asia/en/travel/Aeon-Mall-Long-Bien/1925-Ha-Long-Hotel", "12Go Link")</f>
        <v>12Go Link</v>
      </c>
      <c r="E1037" s="2" t="s">
        <v>1113</v>
      </c>
    </row>
    <row r="1038">
      <c r="A1038" s="2" t="s">
        <v>1073</v>
      </c>
      <c r="B1038" s="2" t="s">
        <v>1082</v>
      </c>
      <c r="C1038" s="2" t="s">
        <v>1165</v>
      </c>
      <c r="D1038" s="3" t="str">
        <f>HYPERLINK("https://12go.asia/en/travel/Aeon-Mall-Long-Bien/Toyota-Quang-Ninh", "12Go Link")</f>
        <v>12Go Link</v>
      </c>
      <c r="E1038" s="2" t="s">
        <v>1113</v>
      </c>
    </row>
    <row r="1039">
      <c r="A1039" s="2" t="s">
        <v>1073</v>
      </c>
      <c r="B1039" s="2" t="s">
        <v>1082</v>
      </c>
      <c r="C1039" s="2" t="s">
        <v>1166</v>
      </c>
      <c r="D1039" s="3" t="str">
        <f>HYPERLINK("https://12go.asia/en/travel/Aeon-Mall-Long-Bien/Tuan-Chau-Island-Coffee", "12Go Link")</f>
        <v>12Go Link</v>
      </c>
      <c r="E1039" s="2" t="s">
        <v>1113</v>
      </c>
    </row>
    <row r="1040">
      <c r="A1040" s="2" t="s">
        <v>1073</v>
      </c>
      <c r="B1040" s="2" t="s">
        <v>1082</v>
      </c>
      <c r="C1040" s="2" t="s">
        <v>1167</v>
      </c>
      <c r="D1040" s="3" t="str">
        <f>HYPERLINK("https://12go.asia/en/travel/Hanoi/Tuan-Chau-Island-Coffee", "12Go Link")</f>
        <v>12Go Link</v>
      </c>
      <c r="E1040" s="2" t="s">
        <v>1142</v>
      </c>
    </row>
    <row r="1041">
      <c r="A1041" s="2" t="s">
        <v>1073</v>
      </c>
      <c r="B1041" s="2" t="s">
        <v>1082</v>
      </c>
      <c r="C1041" s="2" t="s">
        <v>1168</v>
      </c>
      <c r="D1041" s="3" t="str">
        <f>HYPERLINK("https://12go.asia/en/travel/Hanoi-Central-Circus/Tuan-Chau-Island-Coffee", "12Go Link")</f>
        <v>12Go Link</v>
      </c>
      <c r="E1041" s="2" t="s">
        <v>1142</v>
      </c>
    </row>
    <row r="1042">
      <c r="A1042" s="2" t="s">
        <v>1073</v>
      </c>
      <c r="B1042" s="2" t="s">
        <v>1082</v>
      </c>
      <c r="C1042" s="2" t="s">
        <v>1169</v>
      </c>
      <c r="D1042" s="3" t="str">
        <f>HYPERLINK("https://12go.asia/en/travel/Hanoi-Opera-House/473-Nguyen-Van-Cu", "12Go Link")</f>
        <v>12Go Link</v>
      </c>
      <c r="E1042" s="2" t="s">
        <v>1158</v>
      </c>
    </row>
    <row r="1043">
      <c r="A1043" s="2" t="s">
        <v>1073</v>
      </c>
      <c r="B1043" s="2" t="s">
        <v>1082</v>
      </c>
      <c r="C1043" s="2" t="s">
        <v>1170</v>
      </c>
      <c r="D1043" s="3" t="str">
        <f>HYPERLINK("https://12go.asia/en/travel/Hanoi-Opera-House/Halong-International-Cruise-Port", "12Go Link")</f>
        <v>12Go Link</v>
      </c>
      <c r="E1043" s="2" t="s">
        <v>1158</v>
      </c>
    </row>
    <row r="1044">
      <c r="A1044" s="2" t="s">
        <v>1073</v>
      </c>
      <c r="B1044" s="2" t="s">
        <v>1082</v>
      </c>
      <c r="C1044" s="2" t="s">
        <v>1171</v>
      </c>
      <c r="D1044" s="3" t="str">
        <f>HYPERLINK("https://12go.asia/en/travel/Hanoi-Opera-House/Tuan-Chau-Island-Coffee", "12Go Link")</f>
        <v>12Go Link</v>
      </c>
      <c r="E1044" s="2" t="s">
        <v>1142</v>
      </c>
    </row>
    <row r="1045">
      <c r="A1045" s="2" t="s">
        <v>1073</v>
      </c>
      <c r="B1045" s="2" t="s">
        <v>1082</v>
      </c>
      <c r="C1045" s="2" t="s">
        <v>1172</v>
      </c>
      <c r="D1045" s="3" t="str">
        <f>HYPERLINK("https://12go.asia/en/travel/Hanoi-Phuc-Xuyen-Office/Tuan-Chau-Island-Coffee", "12Go Link")</f>
        <v>12Go Link</v>
      </c>
      <c r="E1045" s="2" t="s">
        <v>1142</v>
      </c>
    </row>
    <row r="1046">
      <c r="A1046" s="2" t="s">
        <v>1073</v>
      </c>
      <c r="B1046" s="2" t="s">
        <v>1101</v>
      </c>
      <c r="C1046" s="2" t="s">
        <v>1173</v>
      </c>
      <c r="D1046" s="3" t="str">
        <f>HYPERLINK("https://12go.asia/en/travel/Hanoi-Opera-House/03-Nguyen-Chi-Thanh", "12Go Link")</f>
        <v>12Go Link</v>
      </c>
      <c r="E1046" s="2" t="s">
        <v>1075</v>
      </c>
    </row>
    <row r="1047">
      <c r="A1047" s="2" t="s">
        <v>1073</v>
      </c>
      <c r="B1047" s="2" t="s">
        <v>1107</v>
      </c>
      <c r="C1047" s="2" t="s">
        <v>1174</v>
      </c>
      <c r="D1047" s="3" t="str">
        <f>HYPERLINK("https://12go.asia/en/travel/208-Tran-Quang-Khai/Tam-Coc-Queen-Travel-Office", "12Go Link")</f>
        <v>12Go Link</v>
      </c>
      <c r="E1047" s="2" t="s">
        <v>1142</v>
      </c>
    </row>
    <row r="1048">
      <c r="A1048" s="2" t="s">
        <v>1073</v>
      </c>
      <c r="B1048" s="2" t="s">
        <v>1107</v>
      </c>
      <c r="C1048" s="2" t="s">
        <v>1175</v>
      </c>
      <c r="D1048" s="3" t="str">
        <f>HYPERLINK("https://12go.asia/en/travel/Hanoi-Central-Circus/Tam-Coc-Queen-Travel-Office", "12Go Link")</f>
        <v>12Go Link</v>
      </c>
      <c r="E1048" s="2" t="s">
        <v>1142</v>
      </c>
    </row>
    <row r="1049">
      <c r="A1049" s="4" t="s">
        <v>75</v>
      </c>
      <c r="B1049" s="4" t="s">
        <v>1039</v>
      </c>
      <c r="C1049" s="4" t="s">
        <v>1176</v>
      </c>
      <c r="D1049" s="5" t="str">
        <f t="shared" ref="D1049:D1051" si="175">HYPERLINK("https://12go.asia/en/travel/1466-Vo-Van-Kiet/86-Khe-Sanh", "12Go Link")</f>
        <v>12Go Link</v>
      </c>
      <c r="E1049" s="4" t="s">
        <v>1049</v>
      </c>
    </row>
    <row r="1050">
      <c r="A1050" s="4" t="s">
        <v>75</v>
      </c>
      <c r="B1050" s="4" t="s">
        <v>1039</v>
      </c>
      <c r="C1050" s="4" t="s">
        <v>1176</v>
      </c>
      <c r="D1050" s="5" t="str">
        <f t="shared" si="175"/>
        <v>12Go Link</v>
      </c>
      <c r="E1050" s="4" t="s">
        <v>1050</v>
      </c>
    </row>
    <row r="1051">
      <c r="A1051" s="4" t="s">
        <v>75</v>
      </c>
      <c r="B1051" s="4" t="s">
        <v>1039</v>
      </c>
      <c r="C1051" s="4" t="s">
        <v>1176</v>
      </c>
      <c r="D1051" s="5" t="str">
        <f t="shared" si="175"/>
        <v>12Go Link</v>
      </c>
      <c r="E1051" s="4" t="s">
        <v>1177</v>
      </c>
    </row>
    <row r="1052">
      <c r="A1052" s="4" t="s">
        <v>75</v>
      </c>
      <c r="B1052" s="4" t="s">
        <v>1039</v>
      </c>
      <c r="C1052" s="4" t="s">
        <v>1178</v>
      </c>
      <c r="D1052" s="5" t="str">
        <f t="shared" ref="D1052:D1054" si="176">HYPERLINK("https://12go.asia/en/travel/64-Nguyen-Cu-Trinh/86-Khe-Sanh", "12Go Link")</f>
        <v>12Go Link</v>
      </c>
      <c r="E1052" s="4" t="s">
        <v>1049</v>
      </c>
    </row>
    <row r="1053">
      <c r="A1053" s="4" t="s">
        <v>75</v>
      </c>
      <c r="B1053" s="4" t="s">
        <v>1039</v>
      </c>
      <c r="C1053" s="4" t="s">
        <v>1178</v>
      </c>
      <c r="D1053" s="5" t="str">
        <f t="shared" si="176"/>
        <v>12Go Link</v>
      </c>
      <c r="E1053" s="4" t="s">
        <v>1050</v>
      </c>
    </row>
    <row r="1054">
      <c r="A1054" s="4" t="s">
        <v>75</v>
      </c>
      <c r="B1054" s="4" t="s">
        <v>1039</v>
      </c>
      <c r="C1054" s="4" t="s">
        <v>1178</v>
      </c>
      <c r="D1054" s="5" t="str">
        <f t="shared" si="176"/>
        <v>12Go Link</v>
      </c>
      <c r="E1054" s="4" t="s">
        <v>1177</v>
      </c>
    </row>
    <row r="1055">
      <c r="A1055" s="4" t="s">
        <v>75</v>
      </c>
      <c r="B1055" s="4" t="s">
        <v>1033</v>
      </c>
      <c r="C1055" s="4" t="s">
        <v>1179</v>
      </c>
      <c r="D1055" s="5" t="str">
        <f t="shared" ref="D1055:D1057" si="177">HYPERLINK("https://12go.asia/en/travel/306A-Hong-Lac/262-Ho-Nghinh", "12Go Link")</f>
        <v>12Go Link</v>
      </c>
      <c r="E1055" s="4" t="s">
        <v>1035</v>
      </c>
    </row>
    <row r="1056">
      <c r="A1056" s="4" t="s">
        <v>75</v>
      </c>
      <c r="B1056" s="4" t="s">
        <v>1033</v>
      </c>
      <c r="C1056" s="4" t="s">
        <v>1179</v>
      </c>
      <c r="D1056" s="5" t="str">
        <f t="shared" si="177"/>
        <v>12Go Link</v>
      </c>
      <c r="E1056" s="4" t="s">
        <v>1036</v>
      </c>
    </row>
    <row r="1057">
      <c r="A1057" s="4" t="s">
        <v>75</v>
      </c>
      <c r="B1057" s="4" t="s">
        <v>1033</v>
      </c>
      <c r="C1057" s="4" t="s">
        <v>1179</v>
      </c>
      <c r="D1057" s="5" t="str">
        <f t="shared" si="177"/>
        <v>12Go Link</v>
      </c>
      <c r="E1057" s="4" t="s">
        <v>1037</v>
      </c>
    </row>
    <row r="1058">
      <c r="A1058" s="4" t="s">
        <v>75</v>
      </c>
      <c r="B1058" s="4" t="s">
        <v>1033</v>
      </c>
      <c r="C1058" s="4" t="s">
        <v>1180</v>
      </c>
      <c r="D1058" s="5" t="str">
        <f t="shared" ref="D1058:D1060" si="178">HYPERLINK("https://12go.asia/en/travel/39-National-Highway-1A/262-Ho-Nghinh", "12Go Link")</f>
        <v>12Go Link</v>
      </c>
      <c r="E1058" s="4" t="s">
        <v>1035</v>
      </c>
    </row>
    <row r="1059">
      <c r="A1059" s="4" t="s">
        <v>75</v>
      </c>
      <c r="B1059" s="4" t="s">
        <v>1033</v>
      </c>
      <c r="C1059" s="4" t="s">
        <v>1180</v>
      </c>
      <c r="D1059" s="5" t="str">
        <f t="shared" si="178"/>
        <v>12Go Link</v>
      </c>
      <c r="E1059" s="4" t="s">
        <v>1036</v>
      </c>
    </row>
    <row r="1060">
      <c r="A1060" s="4" t="s">
        <v>75</v>
      </c>
      <c r="B1060" s="4" t="s">
        <v>1033</v>
      </c>
      <c r="C1060" s="4" t="s">
        <v>1180</v>
      </c>
      <c r="D1060" s="5" t="str">
        <f t="shared" si="178"/>
        <v>12Go Link</v>
      </c>
      <c r="E1060" s="4" t="s">
        <v>1037</v>
      </c>
    </row>
    <row r="1061">
      <c r="A1061" s="4" t="s">
        <v>75</v>
      </c>
      <c r="B1061" s="4" t="s">
        <v>1181</v>
      </c>
      <c r="C1061" s="4" t="s">
        <v>1182</v>
      </c>
      <c r="D1061" s="5" t="str">
        <f t="shared" ref="D1061:D1063" si="179">HYPERLINK("https://12go.asia/en/travel/1466-Vo-Van-Kiet/Van-Phong-Nha-Trang", "12Go Link")</f>
        <v>12Go Link</v>
      </c>
      <c r="E1061" s="4" t="s">
        <v>1049</v>
      </c>
    </row>
    <row r="1062">
      <c r="A1062" s="4" t="s">
        <v>75</v>
      </c>
      <c r="B1062" s="4" t="s">
        <v>1181</v>
      </c>
      <c r="C1062" s="4" t="s">
        <v>1182</v>
      </c>
      <c r="D1062" s="5" t="str">
        <f t="shared" si="179"/>
        <v>12Go Link</v>
      </c>
      <c r="E1062" s="4" t="s">
        <v>1050</v>
      </c>
    </row>
    <row r="1063">
      <c r="A1063" s="4" t="s">
        <v>75</v>
      </c>
      <c r="B1063" s="4" t="s">
        <v>1181</v>
      </c>
      <c r="C1063" s="4" t="s">
        <v>1182</v>
      </c>
      <c r="D1063" s="5" t="str">
        <f t="shared" si="179"/>
        <v>12Go Link</v>
      </c>
      <c r="E1063" s="4" t="s">
        <v>1177</v>
      </c>
    </row>
    <row r="1064">
      <c r="A1064" s="4" t="s">
        <v>75</v>
      </c>
      <c r="B1064" s="4" t="s">
        <v>1181</v>
      </c>
      <c r="C1064" s="4" t="s">
        <v>1183</v>
      </c>
      <c r="D1064" s="5" t="str">
        <f t="shared" ref="D1064:D1066" si="180">HYPERLINK("https://12go.asia/en/travel/64-Nguyen-Cu-Trinh/Van-Phong-Nha-Trang", "12Go Link")</f>
        <v>12Go Link</v>
      </c>
      <c r="E1064" s="4" t="s">
        <v>1049</v>
      </c>
    </row>
    <row r="1065">
      <c r="A1065" s="4" t="s">
        <v>75</v>
      </c>
      <c r="B1065" s="4" t="s">
        <v>1181</v>
      </c>
      <c r="C1065" s="4" t="s">
        <v>1183</v>
      </c>
      <c r="D1065" s="5" t="str">
        <f t="shared" si="180"/>
        <v>12Go Link</v>
      </c>
      <c r="E1065" s="4" t="s">
        <v>1050</v>
      </c>
    </row>
    <row r="1066">
      <c r="A1066" s="4" t="s">
        <v>75</v>
      </c>
      <c r="B1066" s="4" t="s">
        <v>1181</v>
      </c>
      <c r="C1066" s="4" t="s">
        <v>1183</v>
      </c>
      <c r="D1066" s="5" t="str">
        <f t="shared" si="180"/>
        <v>12Go Link</v>
      </c>
      <c r="E1066" s="4" t="s">
        <v>1177</v>
      </c>
    </row>
    <row r="1067">
      <c r="A1067" s="4" t="s">
        <v>75</v>
      </c>
      <c r="B1067" s="4" t="s">
        <v>1051</v>
      </c>
      <c r="C1067" s="4" t="s">
        <v>1184</v>
      </c>
      <c r="D1067" s="5" t="str">
        <f t="shared" ref="D1067:D1068" si="181">HYPERLINK("https://12go.asia/en/travel/171-Nguyen-Cu-Trinh/94-Le-Hong-Phong", "12Go Link")</f>
        <v>12Go Link</v>
      </c>
      <c r="E1067" s="4" t="s">
        <v>1035</v>
      </c>
    </row>
    <row r="1068">
      <c r="A1068" s="4" t="s">
        <v>75</v>
      </c>
      <c r="B1068" s="4" t="s">
        <v>1051</v>
      </c>
      <c r="C1068" s="4" t="s">
        <v>1184</v>
      </c>
      <c r="D1068" s="5" t="str">
        <f t="shared" si="181"/>
        <v>12Go Link</v>
      </c>
      <c r="E1068" s="4" t="s">
        <v>1185</v>
      </c>
    </row>
    <row r="1069">
      <c r="A1069" s="4" t="s">
        <v>75</v>
      </c>
      <c r="B1069" s="4" t="s">
        <v>1186</v>
      </c>
      <c r="C1069" s="4" t="s">
        <v>1187</v>
      </c>
      <c r="D1069" s="5" t="str">
        <f t="shared" ref="D1069:D1071" si="182">HYPERLINK("https://12go.asia/en/travel/1466-Vo-Van-Kiet/Cong-Vien-Vinh-Hy", "12Go Link")</f>
        <v>12Go Link</v>
      </c>
      <c r="E1069" s="4" t="s">
        <v>1049</v>
      </c>
    </row>
    <row r="1070">
      <c r="A1070" s="4" t="s">
        <v>75</v>
      </c>
      <c r="B1070" s="4" t="s">
        <v>1186</v>
      </c>
      <c r="C1070" s="4" t="s">
        <v>1187</v>
      </c>
      <c r="D1070" s="5" t="str">
        <f t="shared" si="182"/>
        <v>12Go Link</v>
      </c>
      <c r="E1070" s="4" t="s">
        <v>1050</v>
      </c>
    </row>
    <row r="1071">
      <c r="A1071" s="4" t="s">
        <v>75</v>
      </c>
      <c r="B1071" s="4" t="s">
        <v>1186</v>
      </c>
      <c r="C1071" s="4" t="s">
        <v>1187</v>
      </c>
      <c r="D1071" s="5" t="str">
        <f t="shared" si="182"/>
        <v>12Go Link</v>
      </c>
      <c r="E1071" s="4" t="s">
        <v>1177</v>
      </c>
    </row>
    <row r="1072">
      <c r="A1072" s="4" t="s">
        <v>75</v>
      </c>
      <c r="B1072" s="4" t="s">
        <v>1186</v>
      </c>
      <c r="C1072" s="4" t="s">
        <v>1188</v>
      </c>
      <c r="D1072" s="5" t="str">
        <f t="shared" ref="D1072:D1074" si="183">HYPERLINK("https://12go.asia/en/travel/1466-Vo-Van-Kiet/Kiosk-Le-Duan", "12Go Link")</f>
        <v>12Go Link</v>
      </c>
      <c r="E1072" s="4" t="s">
        <v>1049</v>
      </c>
    </row>
    <row r="1073">
      <c r="A1073" s="4" t="s">
        <v>75</v>
      </c>
      <c r="B1073" s="4" t="s">
        <v>1186</v>
      </c>
      <c r="C1073" s="4" t="s">
        <v>1188</v>
      </c>
      <c r="D1073" s="5" t="str">
        <f t="shared" si="183"/>
        <v>12Go Link</v>
      </c>
      <c r="E1073" s="4" t="s">
        <v>1050</v>
      </c>
    </row>
    <row r="1074">
      <c r="A1074" s="4" t="s">
        <v>75</v>
      </c>
      <c r="B1074" s="4" t="s">
        <v>1186</v>
      </c>
      <c r="C1074" s="4" t="s">
        <v>1188</v>
      </c>
      <c r="D1074" s="5" t="str">
        <f t="shared" si="183"/>
        <v>12Go Link</v>
      </c>
      <c r="E1074" s="4" t="s">
        <v>1177</v>
      </c>
    </row>
    <row r="1075">
      <c r="A1075" s="4" t="s">
        <v>75</v>
      </c>
      <c r="B1075" s="4" t="s">
        <v>1186</v>
      </c>
      <c r="C1075" s="4" t="s">
        <v>1189</v>
      </c>
      <c r="D1075" s="5" t="str">
        <f t="shared" ref="D1075:D1077" si="184">HYPERLINK("https://12go.asia/en/travel/64-Nguyen-Cu-Trinh/Cong-Vien-Vinh-Hy", "12Go Link")</f>
        <v>12Go Link</v>
      </c>
      <c r="E1075" s="4" t="s">
        <v>1049</v>
      </c>
    </row>
    <row r="1076">
      <c r="A1076" s="4" t="s">
        <v>75</v>
      </c>
      <c r="B1076" s="4" t="s">
        <v>1186</v>
      </c>
      <c r="C1076" s="4" t="s">
        <v>1189</v>
      </c>
      <c r="D1076" s="5" t="str">
        <f t="shared" si="184"/>
        <v>12Go Link</v>
      </c>
      <c r="E1076" s="4" t="s">
        <v>1050</v>
      </c>
    </row>
    <row r="1077">
      <c r="A1077" s="4" t="s">
        <v>75</v>
      </c>
      <c r="B1077" s="4" t="s">
        <v>1186</v>
      </c>
      <c r="C1077" s="4" t="s">
        <v>1189</v>
      </c>
      <c r="D1077" s="5" t="str">
        <f t="shared" si="184"/>
        <v>12Go Link</v>
      </c>
      <c r="E1077" s="4" t="s">
        <v>1177</v>
      </c>
    </row>
    <row r="1078">
      <c r="A1078" s="4" t="s">
        <v>75</v>
      </c>
      <c r="B1078" s="4" t="s">
        <v>1186</v>
      </c>
      <c r="C1078" s="4" t="s">
        <v>1190</v>
      </c>
      <c r="D1078" s="5" t="str">
        <f t="shared" ref="D1078:D1080" si="185">HYPERLINK("https://12go.asia/en/travel/64-Nguyen-Cu-Trinh/Kiosk-Le-Duan", "12Go Link")</f>
        <v>12Go Link</v>
      </c>
      <c r="E1078" s="4" t="s">
        <v>1049</v>
      </c>
    </row>
    <row r="1079">
      <c r="A1079" s="4" t="s">
        <v>75</v>
      </c>
      <c r="B1079" s="4" t="s">
        <v>1186</v>
      </c>
      <c r="C1079" s="4" t="s">
        <v>1190</v>
      </c>
      <c r="D1079" s="5" t="str">
        <f t="shared" si="185"/>
        <v>12Go Link</v>
      </c>
      <c r="E1079" s="4" t="s">
        <v>1050</v>
      </c>
    </row>
    <row r="1080">
      <c r="A1080" s="4" t="s">
        <v>75</v>
      </c>
      <c r="B1080" s="4" t="s">
        <v>1186</v>
      </c>
      <c r="C1080" s="4" t="s">
        <v>1190</v>
      </c>
      <c r="D1080" s="5" t="str">
        <f t="shared" si="185"/>
        <v>12Go Link</v>
      </c>
      <c r="E1080" s="4" t="s">
        <v>1177</v>
      </c>
    </row>
    <row r="1081">
      <c r="A1081" s="4" t="s">
        <v>75</v>
      </c>
      <c r="B1081" s="4" t="s">
        <v>1042</v>
      </c>
      <c r="C1081" s="4" t="s">
        <v>1191</v>
      </c>
      <c r="D1081" s="5" t="str">
        <f t="shared" ref="D1081:D1083" si="186">HYPERLINK("https://12go.asia/en/travel/1466-Vo-Van-Kiet/Van-Phong-Phan-Rang", "12Go Link")</f>
        <v>12Go Link</v>
      </c>
      <c r="E1081" s="4" t="s">
        <v>1049</v>
      </c>
    </row>
    <row r="1082">
      <c r="A1082" s="4" t="s">
        <v>75</v>
      </c>
      <c r="B1082" s="4" t="s">
        <v>1042</v>
      </c>
      <c r="C1082" s="4" t="s">
        <v>1191</v>
      </c>
      <c r="D1082" s="5" t="str">
        <f t="shared" si="186"/>
        <v>12Go Link</v>
      </c>
      <c r="E1082" s="4" t="s">
        <v>1050</v>
      </c>
    </row>
    <row r="1083">
      <c r="A1083" s="4" t="s">
        <v>75</v>
      </c>
      <c r="B1083" s="4" t="s">
        <v>1042</v>
      </c>
      <c r="C1083" s="4" t="s">
        <v>1191</v>
      </c>
      <c r="D1083" s="5" t="str">
        <f t="shared" si="186"/>
        <v>12Go Link</v>
      </c>
      <c r="E1083" s="4" t="s">
        <v>1177</v>
      </c>
    </row>
    <row r="1084">
      <c r="A1084" s="4" t="s">
        <v>75</v>
      </c>
      <c r="B1084" s="4" t="s">
        <v>1042</v>
      </c>
      <c r="C1084" s="4" t="s">
        <v>1192</v>
      </c>
      <c r="D1084" s="5" t="str">
        <f t="shared" ref="D1084:D1086" si="187">HYPERLINK("https://12go.asia/en/travel/64-Nguyen-Cu-Trinh/Van-Phong-Phan-Rang", "12Go Link")</f>
        <v>12Go Link</v>
      </c>
      <c r="E1084" s="4" t="s">
        <v>1049</v>
      </c>
    </row>
    <row r="1085">
      <c r="A1085" s="4" t="s">
        <v>75</v>
      </c>
      <c r="B1085" s="4" t="s">
        <v>1042</v>
      </c>
      <c r="C1085" s="4" t="s">
        <v>1192</v>
      </c>
      <c r="D1085" s="5" t="str">
        <f t="shared" si="187"/>
        <v>12Go Link</v>
      </c>
      <c r="E1085" s="4" t="s">
        <v>1050</v>
      </c>
    </row>
    <row r="1086">
      <c r="A1086" s="4" t="s">
        <v>75</v>
      </c>
      <c r="B1086" s="4" t="s">
        <v>1042</v>
      </c>
      <c r="C1086" s="4" t="s">
        <v>1192</v>
      </c>
      <c r="D1086" s="5" t="str">
        <f t="shared" si="187"/>
        <v>12Go Link</v>
      </c>
      <c r="E1086" s="4" t="s">
        <v>1177</v>
      </c>
    </row>
    <row r="1087">
      <c r="A1087" s="2" t="s">
        <v>1131</v>
      </c>
      <c r="B1087" s="2" t="s">
        <v>1033</v>
      </c>
      <c r="C1087" s="2" t="s">
        <v>1193</v>
      </c>
      <c r="D1087" s="3" t="str">
        <f>HYPERLINK("https://12go.asia/en/travel/54-Le-Duan/262-Ho-Nghinh", "12Go Link")</f>
        <v>12Go Link</v>
      </c>
      <c r="E1087" s="2" t="s">
        <v>1037</v>
      </c>
    </row>
    <row r="1088">
      <c r="A1088" s="2" t="s">
        <v>1131</v>
      </c>
      <c r="B1088" s="2" t="s">
        <v>1073</v>
      </c>
      <c r="C1088" s="2" t="s">
        <v>1194</v>
      </c>
      <c r="D1088" s="3" t="str">
        <f t="shared" ref="D1088:D1089" si="188">HYPERLINK("https://12go.asia/en/travel/42A-Tung-Thien-Vuong/214-Tran-Quang-Khai", "12Go Link")</f>
        <v>12Go Link</v>
      </c>
      <c r="E1088" s="2" t="s">
        <v>1133</v>
      </c>
    </row>
    <row r="1089">
      <c r="A1089" s="2" t="s">
        <v>1131</v>
      </c>
      <c r="B1089" s="2" t="s">
        <v>1073</v>
      </c>
      <c r="C1089" s="2" t="s">
        <v>1194</v>
      </c>
      <c r="D1089" s="3" t="str">
        <f t="shared" si="188"/>
        <v>12Go Link</v>
      </c>
      <c r="E1089" s="2" t="s">
        <v>1035</v>
      </c>
    </row>
    <row r="1090">
      <c r="A1090" s="2" t="s">
        <v>1131</v>
      </c>
      <c r="B1090" s="2" t="s">
        <v>1073</v>
      </c>
      <c r="C1090" s="2" t="s">
        <v>1195</v>
      </c>
      <c r="D1090" s="3" t="str">
        <f t="shared" ref="D1090:D1091" si="189">HYPERLINK("https://12go.asia/en/travel/42A-Tung-Thien-Vuong/720-Nguyen-Van-Cu", "12Go Link")</f>
        <v>12Go Link</v>
      </c>
      <c r="E1090" s="2" t="s">
        <v>1133</v>
      </c>
    </row>
    <row r="1091">
      <c r="A1091" s="2" t="s">
        <v>1131</v>
      </c>
      <c r="B1091" s="2" t="s">
        <v>1073</v>
      </c>
      <c r="C1091" s="2" t="s">
        <v>1195</v>
      </c>
      <c r="D1091" s="3" t="str">
        <f t="shared" si="189"/>
        <v>12Go Link</v>
      </c>
      <c r="E1091" s="2" t="s">
        <v>1035</v>
      </c>
    </row>
    <row r="1092">
      <c r="A1092" s="2" t="s">
        <v>1131</v>
      </c>
      <c r="B1092" s="2" t="s">
        <v>1073</v>
      </c>
      <c r="C1092" s="2" t="s">
        <v>1196</v>
      </c>
      <c r="D1092" s="3" t="str">
        <f t="shared" ref="D1092:D1093" si="190">HYPERLINK("https://12go.asia/en/travel/42A-Tung-Thien-Vuong/So-9-Pho-Vien", "12Go Link")</f>
        <v>12Go Link</v>
      </c>
      <c r="E1092" s="2" t="s">
        <v>1133</v>
      </c>
    </row>
    <row r="1093">
      <c r="A1093" s="2" t="s">
        <v>1131</v>
      </c>
      <c r="B1093" s="2" t="s">
        <v>1073</v>
      </c>
      <c r="C1093" s="2" t="s">
        <v>1196</v>
      </c>
      <c r="D1093" s="3" t="str">
        <f t="shared" si="190"/>
        <v>12Go Link</v>
      </c>
      <c r="E1093" s="2" t="s">
        <v>1035</v>
      </c>
    </row>
    <row r="1094">
      <c r="A1094" s="2" t="s">
        <v>1131</v>
      </c>
      <c r="B1094" s="2" t="s">
        <v>1073</v>
      </c>
      <c r="C1094" s="2" t="s">
        <v>1197</v>
      </c>
      <c r="D1094" s="3" t="str">
        <f t="shared" ref="D1094:D1095" si="191">HYPERLINK("https://12go.asia/en/travel/Nguyen-Hoang-Bus-Station/214-Tran-Quang-Khai", "12Go Link")</f>
        <v>12Go Link</v>
      </c>
      <c r="E1094" s="2" t="s">
        <v>1133</v>
      </c>
    </row>
    <row r="1095">
      <c r="A1095" s="2" t="s">
        <v>1131</v>
      </c>
      <c r="B1095" s="2" t="s">
        <v>1073</v>
      </c>
      <c r="C1095" s="2" t="s">
        <v>1197</v>
      </c>
      <c r="D1095" s="3" t="str">
        <f t="shared" si="191"/>
        <v>12Go Link</v>
      </c>
      <c r="E1095" s="2" t="s">
        <v>1035</v>
      </c>
    </row>
    <row r="1096">
      <c r="A1096" s="2" t="s">
        <v>1131</v>
      </c>
      <c r="B1096" s="2" t="s">
        <v>1073</v>
      </c>
      <c r="C1096" s="2" t="s">
        <v>1198</v>
      </c>
      <c r="D1096" s="3" t="str">
        <f t="shared" ref="D1096:D1097" si="192">HYPERLINK("https://12go.asia/en/travel/Nguyen-Hoang-Bus-Station/720-Nguyen-Van-Cu", "12Go Link")</f>
        <v>12Go Link</v>
      </c>
      <c r="E1096" s="2" t="s">
        <v>1133</v>
      </c>
    </row>
    <row r="1097">
      <c r="A1097" s="2" t="s">
        <v>1131</v>
      </c>
      <c r="B1097" s="2" t="s">
        <v>1073</v>
      </c>
      <c r="C1097" s="2" t="s">
        <v>1198</v>
      </c>
      <c r="D1097" s="3" t="str">
        <f t="shared" si="192"/>
        <v>12Go Link</v>
      </c>
      <c r="E1097" s="2" t="s">
        <v>1035</v>
      </c>
    </row>
    <row r="1098">
      <c r="A1098" s="2" t="s">
        <v>1131</v>
      </c>
      <c r="B1098" s="2" t="s">
        <v>1073</v>
      </c>
      <c r="C1098" s="2" t="s">
        <v>1199</v>
      </c>
      <c r="D1098" s="3" t="str">
        <f t="shared" ref="D1098:D1099" si="193">HYPERLINK("https://12go.asia/en/travel/Nguyen-Hoang-Bus-Station/So-9-Pho-Vien", "12Go Link")</f>
        <v>12Go Link</v>
      </c>
      <c r="E1098" s="2" t="s">
        <v>1133</v>
      </c>
    </row>
    <row r="1099">
      <c r="A1099" s="2" t="s">
        <v>1131</v>
      </c>
      <c r="B1099" s="2" t="s">
        <v>1073</v>
      </c>
      <c r="C1099" s="2" t="s">
        <v>1199</v>
      </c>
      <c r="D1099" s="3" t="str">
        <f t="shared" si="193"/>
        <v>12Go Link</v>
      </c>
      <c r="E1099" s="2" t="s">
        <v>1035</v>
      </c>
    </row>
    <row r="1100">
      <c r="A1100" s="2" t="s">
        <v>1131</v>
      </c>
      <c r="B1100" s="2" t="s">
        <v>1095</v>
      </c>
      <c r="C1100" s="2" t="s">
        <v>1200</v>
      </c>
      <c r="D1100" s="3" t="str">
        <f t="shared" ref="D1100:D1101" si="194">HYPERLINK("https://12go.asia/en/travel/42A-Tung-Thien-Vuong/Dong-Gung-Bus-Station", "12Go Link")</f>
        <v>12Go Link</v>
      </c>
      <c r="E1100" s="2" t="s">
        <v>1133</v>
      </c>
    </row>
    <row r="1101">
      <c r="A1101" s="2" t="s">
        <v>1131</v>
      </c>
      <c r="B1101" s="2" t="s">
        <v>1095</v>
      </c>
      <c r="C1101" s="2" t="s">
        <v>1200</v>
      </c>
      <c r="D1101" s="3" t="str">
        <f t="shared" si="194"/>
        <v>12Go Link</v>
      </c>
      <c r="E1101" s="2" t="s">
        <v>1035</v>
      </c>
    </row>
    <row r="1102">
      <c r="A1102" s="2" t="s">
        <v>1131</v>
      </c>
      <c r="B1102" s="2" t="s">
        <v>1095</v>
      </c>
      <c r="C1102" s="2" t="s">
        <v>1201</v>
      </c>
      <c r="D1102" s="3" t="str">
        <f t="shared" ref="D1102:D1103" si="195">HYPERLINK("https://12go.asia/en/travel/42A-Tung-Thien-Vuong/Ninh-Binh-Railway-Station", "12Go Link")</f>
        <v>12Go Link</v>
      </c>
      <c r="E1102" s="2" t="s">
        <v>1133</v>
      </c>
    </row>
    <row r="1103">
      <c r="A1103" s="2" t="s">
        <v>1131</v>
      </c>
      <c r="B1103" s="2" t="s">
        <v>1095</v>
      </c>
      <c r="C1103" s="2" t="s">
        <v>1201</v>
      </c>
      <c r="D1103" s="3" t="str">
        <f t="shared" si="195"/>
        <v>12Go Link</v>
      </c>
      <c r="E1103" s="2" t="s">
        <v>1035</v>
      </c>
    </row>
    <row r="1104">
      <c r="A1104" s="2" t="s">
        <v>1131</v>
      </c>
      <c r="B1104" s="2" t="s">
        <v>1095</v>
      </c>
      <c r="C1104" s="2" t="s">
        <v>1202</v>
      </c>
      <c r="D1104" s="3" t="str">
        <f t="shared" ref="D1104:D1105" si="196">HYPERLINK("https://12go.asia/en/travel/Nguyen-Hoang-Bus-Station/Dong-Gung-Bus-Station", "12Go Link")</f>
        <v>12Go Link</v>
      </c>
      <c r="E1104" s="2" t="s">
        <v>1133</v>
      </c>
    </row>
    <row r="1105">
      <c r="A1105" s="2" t="s">
        <v>1131</v>
      </c>
      <c r="B1105" s="2" t="s">
        <v>1095</v>
      </c>
      <c r="C1105" s="2" t="s">
        <v>1202</v>
      </c>
      <c r="D1105" s="3" t="str">
        <f t="shared" si="196"/>
        <v>12Go Link</v>
      </c>
      <c r="E1105" s="2" t="s">
        <v>1035</v>
      </c>
    </row>
    <row r="1106">
      <c r="A1106" s="2" t="s">
        <v>1131</v>
      </c>
      <c r="B1106" s="2" t="s">
        <v>1095</v>
      </c>
      <c r="C1106" s="2" t="s">
        <v>1203</v>
      </c>
      <c r="D1106" s="3" t="str">
        <f t="shared" ref="D1106:D1107" si="197">HYPERLINK("https://12go.asia/en/travel/Nguyen-Hoang-Bus-Station/Ninh-Binh-Railway-Station", "12Go Link")</f>
        <v>12Go Link</v>
      </c>
      <c r="E1106" s="2" t="s">
        <v>1133</v>
      </c>
    </row>
    <row r="1107">
      <c r="A1107" s="2" t="s">
        <v>1131</v>
      </c>
      <c r="B1107" s="2" t="s">
        <v>1095</v>
      </c>
      <c r="C1107" s="2" t="s">
        <v>1203</v>
      </c>
      <c r="D1107" s="3" t="str">
        <f t="shared" si="197"/>
        <v>12Go Link</v>
      </c>
      <c r="E1107" s="2" t="s">
        <v>1035</v>
      </c>
    </row>
    <row r="1108">
      <c r="A1108" s="2" t="s">
        <v>1131</v>
      </c>
      <c r="B1108" s="2" t="s">
        <v>1204</v>
      </c>
      <c r="C1108" s="2" t="s">
        <v>1205</v>
      </c>
      <c r="D1108" s="3" t="str">
        <f t="shared" ref="D1108:D1109" si="198">HYPERLINK("https://12go.asia/en/travel/Hue/Phong-Nha", "12Go Link")</f>
        <v>12Go Link</v>
      </c>
      <c r="E1108" s="2" t="s">
        <v>1206</v>
      </c>
    </row>
    <row r="1109">
      <c r="A1109" s="2" t="s">
        <v>1131</v>
      </c>
      <c r="B1109" s="2" t="s">
        <v>1204</v>
      </c>
      <c r="C1109" s="2" t="s">
        <v>1205</v>
      </c>
      <c r="D1109" s="3" t="str">
        <f t="shared" si="198"/>
        <v>12Go Link</v>
      </c>
      <c r="E1109" s="2" t="s">
        <v>1207</v>
      </c>
    </row>
    <row r="1110">
      <c r="A1110" s="2" t="s">
        <v>1131</v>
      </c>
      <c r="B1110" s="2" t="s">
        <v>1208</v>
      </c>
      <c r="C1110" s="2" t="s">
        <v>1209</v>
      </c>
      <c r="D1110" s="3" t="str">
        <f t="shared" ref="D1110:D1111" si="199">HYPERLINK("https://12go.asia/en/travel/Hue/Tho-Loc", "12Go Link")</f>
        <v>12Go Link</v>
      </c>
      <c r="E1110" s="2" t="s">
        <v>1210</v>
      </c>
    </row>
    <row r="1111">
      <c r="A1111" s="2" t="s">
        <v>1131</v>
      </c>
      <c r="B1111" s="2" t="s">
        <v>1208</v>
      </c>
      <c r="C1111" s="2" t="s">
        <v>1209</v>
      </c>
      <c r="D1111" s="3" t="str">
        <f t="shared" si="199"/>
        <v>12Go Link</v>
      </c>
      <c r="E1111" s="2" t="s">
        <v>1211</v>
      </c>
    </row>
    <row r="1112">
      <c r="A1112" s="4" t="s">
        <v>1181</v>
      </c>
      <c r="B1112" s="4" t="s">
        <v>75</v>
      </c>
      <c r="C1112" s="4" t="s">
        <v>1212</v>
      </c>
      <c r="D1112" s="5" t="str">
        <f t="shared" ref="D1112:D1114" si="200">HYPERLINK("https://12go.asia/en/travel/Van-Phong-Nha-Trang/64-Nguyen-Cu-Trinh", "12Go Link")</f>
        <v>12Go Link</v>
      </c>
      <c r="E1112" s="4" t="s">
        <v>1049</v>
      </c>
    </row>
    <row r="1113">
      <c r="A1113" s="4" t="s">
        <v>1181</v>
      </c>
      <c r="B1113" s="4" t="s">
        <v>75</v>
      </c>
      <c r="C1113" s="4" t="s">
        <v>1212</v>
      </c>
      <c r="D1113" s="5" t="str">
        <f t="shared" si="200"/>
        <v>12Go Link</v>
      </c>
      <c r="E1113" s="4" t="s">
        <v>1050</v>
      </c>
    </row>
    <row r="1114">
      <c r="A1114" s="4" t="s">
        <v>1181</v>
      </c>
      <c r="B1114" s="4" t="s">
        <v>75</v>
      </c>
      <c r="C1114" s="4" t="s">
        <v>1212</v>
      </c>
      <c r="D1114" s="5" t="str">
        <f t="shared" si="200"/>
        <v>12Go Link</v>
      </c>
      <c r="E1114" s="4" t="s">
        <v>1177</v>
      </c>
    </row>
    <row r="1115">
      <c r="A1115" s="2" t="s">
        <v>1139</v>
      </c>
      <c r="B1115" s="2" t="s">
        <v>1073</v>
      </c>
      <c r="C1115" s="2" t="s">
        <v>1213</v>
      </c>
      <c r="D1115" s="3" t="str">
        <f>HYPERLINK("https://12go.asia/en/travel/Friendship-Pass/Hanoi-Opera-House", "12Go Link")</f>
        <v>12Go Link</v>
      </c>
      <c r="E1115" s="2" t="s">
        <v>1075</v>
      </c>
    </row>
    <row r="1116">
      <c r="A1116" s="4" t="s">
        <v>1214</v>
      </c>
      <c r="B1116" s="4" t="s">
        <v>1082</v>
      </c>
      <c r="C1116" s="4" t="s">
        <v>1215</v>
      </c>
      <c r="D1116" s="5" t="str">
        <f t="shared" ref="D1116:D1117" si="201">HYPERLINK("https://12go.asia/en/travel/Sapa-Notre-Dame-Cathedral/B5-Tuan-Chau-International-Marina", "12Go Link")</f>
        <v>12Go Link</v>
      </c>
      <c r="E1116" s="4" t="s">
        <v>1162</v>
      </c>
    </row>
    <row r="1117">
      <c r="A1117" s="4" t="s">
        <v>1214</v>
      </c>
      <c r="B1117" s="4" t="s">
        <v>1082</v>
      </c>
      <c r="C1117" s="4" t="s">
        <v>1215</v>
      </c>
      <c r="D1117" s="5" t="str">
        <f t="shared" si="201"/>
        <v>12Go Link</v>
      </c>
      <c r="E1117" s="4" t="s">
        <v>1163</v>
      </c>
    </row>
    <row r="1118">
      <c r="A1118" s="2" t="s">
        <v>1216</v>
      </c>
      <c r="B1118" s="2" t="s">
        <v>1095</v>
      </c>
      <c r="C1118" s="2" t="s">
        <v>1217</v>
      </c>
      <c r="D1118" s="3" t="str">
        <f>HYPERLINK("https://12go.asia/en/travel/Mai-Chau-Ecolodge/Tam-Coc-Thanh-Dat-Homestay", "12Go Link")</f>
        <v>12Go Link</v>
      </c>
      <c r="E1118" s="2" t="s">
        <v>1218</v>
      </c>
    </row>
    <row r="1119">
      <c r="A1119" s="4" t="s">
        <v>1059</v>
      </c>
      <c r="B1119" s="4" t="s">
        <v>1033</v>
      </c>
      <c r="C1119" s="4" t="s">
        <v>1219</v>
      </c>
      <c r="D1119" s="5" t="str">
        <f t="shared" ref="D1119:D1120" si="202">HYPERLINK("https://12go.asia/en/travel/245-Nguyen-Dinh-Chieu/262-Ho-Nghinh", "12Go Link")</f>
        <v>12Go Link</v>
      </c>
      <c r="E1119" s="4" t="s">
        <v>1036</v>
      </c>
    </row>
    <row r="1120">
      <c r="A1120" s="4" t="s">
        <v>1059</v>
      </c>
      <c r="B1120" s="4" t="s">
        <v>1033</v>
      </c>
      <c r="C1120" s="4" t="s">
        <v>1219</v>
      </c>
      <c r="D1120" s="5" t="str">
        <f t="shared" si="202"/>
        <v>12Go Link</v>
      </c>
      <c r="E1120" s="4" t="s">
        <v>1037</v>
      </c>
    </row>
    <row r="1121">
      <c r="A1121" s="2" t="s">
        <v>1051</v>
      </c>
      <c r="B1121" s="2" t="s">
        <v>1039</v>
      </c>
      <c r="C1121" s="2" t="s">
        <v>1220</v>
      </c>
      <c r="D1121" s="3" t="str">
        <f>HYPERLINK("https://12go.asia/en/travel/Nha-Trang-Transfer/Da-Lat-Transfer", "12Go Link")</f>
        <v>12Go Link</v>
      </c>
      <c r="E1121" s="2" t="s">
        <v>1055</v>
      </c>
    </row>
    <row r="1122">
      <c r="A1122" s="2" t="s">
        <v>1051</v>
      </c>
      <c r="B1122" s="2" t="s">
        <v>1039</v>
      </c>
      <c r="C1122" s="2" t="s">
        <v>1221</v>
      </c>
      <c r="D1122" s="3" t="str">
        <f t="shared" ref="D1122:D1123" si="203">HYPERLINK("https://12go.asia/en/travel/Twosome-Coffee/189-Nguyen-Cong-Tru", "12Go Link")</f>
        <v>12Go Link</v>
      </c>
      <c r="E1122" s="2" t="s">
        <v>1053</v>
      </c>
    </row>
    <row r="1123">
      <c r="A1123" s="2" t="s">
        <v>1051</v>
      </c>
      <c r="B1123" s="2" t="s">
        <v>1039</v>
      </c>
      <c r="C1123" s="2" t="s">
        <v>1221</v>
      </c>
      <c r="D1123" s="3" t="str">
        <f t="shared" si="203"/>
        <v>12Go Link</v>
      </c>
      <c r="E1123" s="2" t="s">
        <v>1041</v>
      </c>
    </row>
    <row r="1124">
      <c r="A1124" s="2" t="s">
        <v>1051</v>
      </c>
      <c r="B1124" s="2" t="s">
        <v>75</v>
      </c>
      <c r="C1124" s="2" t="s">
        <v>1222</v>
      </c>
      <c r="D1124" s="3" t="str">
        <f t="shared" ref="D1124:D1125" si="204">HYPERLINK("https://12go.asia/en/travel/94-Le-Hong-Phong/171-Nguyen-Cu-Trinh", "12Go Link")</f>
        <v>12Go Link</v>
      </c>
      <c r="E1124" s="2" t="s">
        <v>1035</v>
      </c>
    </row>
    <row r="1125">
      <c r="A1125" s="2" t="s">
        <v>1051</v>
      </c>
      <c r="B1125" s="2" t="s">
        <v>75</v>
      </c>
      <c r="C1125" s="2" t="s">
        <v>1222</v>
      </c>
      <c r="D1125" s="3" t="str">
        <f t="shared" si="204"/>
        <v>12Go Link</v>
      </c>
      <c r="E1125" s="2" t="s">
        <v>1185</v>
      </c>
    </row>
    <row r="1126">
      <c r="A1126" s="2" t="s">
        <v>1051</v>
      </c>
      <c r="B1126" s="2" t="s">
        <v>1223</v>
      </c>
      <c r="C1126" s="2" t="s">
        <v>1224</v>
      </c>
      <c r="D1126" s="3" t="str">
        <f>HYPERLINK("https://12go.asia/en/travel/94-Le-Hong-Phong/Vung-Tau-Bus-Station", "12Go Link")</f>
        <v>12Go Link</v>
      </c>
      <c r="E1126" s="2" t="s">
        <v>1185</v>
      </c>
    </row>
    <row r="1127">
      <c r="A1127" s="4" t="s">
        <v>1095</v>
      </c>
      <c r="B1127" s="4" t="s">
        <v>1073</v>
      </c>
      <c r="C1127" s="4" t="s">
        <v>1225</v>
      </c>
      <c r="D1127" s="5" t="str">
        <f>HYPERLINK("https://12go.asia/en/travel/53-Tran-Hung-Dao/208-Tran-Quang-Khai", "12Go Link")</f>
        <v>12Go Link</v>
      </c>
      <c r="E1127" s="4" t="s">
        <v>1142</v>
      </c>
    </row>
    <row r="1128">
      <c r="A1128" s="4" t="s">
        <v>1095</v>
      </c>
      <c r="B1128" s="4" t="s">
        <v>1073</v>
      </c>
      <c r="C1128" s="4" t="s">
        <v>1226</v>
      </c>
      <c r="D1128" s="5" t="str">
        <f>HYPERLINK("https://12go.asia/en/travel/53-Tran-Hung-Dao/Hanoi-Central-Circus", "12Go Link")</f>
        <v>12Go Link</v>
      </c>
      <c r="E1128" s="4" t="s">
        <v>1142</v>
      </c>
    </row>
    <row r="1129">
      <c r="A1129" s="4" t="s">
        <v>1095</v>
      </c>
      <c r="B1129" s="4" t="s">
        <v>1073</v>
      </c>
      <c r="C1129" s="4" t="s">
        <v>1227</v>
      </c>
      <c r="D1129" s="5" t="str">
        <f>HYPERLINK("https://12go.asia/en/travel/Cat-Ba-Discovery-Mua-Cave/208-Tran-Quang-Khai", "12Go Link")</f>
        <v>12Go Link</v>
      </c>
      <c r="E1129" s="4" t="s">
        <v>1142</v>
      </c>
    </row>
    <row r="1130">
      <c r="A1130" s="4" t="s">
        <v>1095</v>
      </c>
      <c r="B1130" s="4" t="s">
        <v>1073</v>
      </c>
      <c r="C1130" s="4" t="s">
        <v>1228</v>
      </c>
      <c r="D1130" s="5" t="str">
        <f>HYPERLINK("https://12go.asia/en/travel/Cat-Ba-Discovery-Mua-Cave/Hanoi-Central-Circus", "12Go Link")</f>
        <v>12Go Link</v>
      </c>
      <c r="E1130" s="4" t="s">
        <v>1142</v>
      </c>
    </row>
    <row r="1131">
      <c r="A1131" s="4" t="s">
        <v>1095</v>
      </c>
      <c r="B1131" s="4" t="s">
        <v>1073</v>
      </c>
      <c r="C1131" s="4" t="s">
        <v>1229</v>
      </c>
      <c r="D1131" s="5" t="str">
        <f t="shared" ref="D1131:D1132" si="205">HYPERLINK("https://12go.asia/en/travel/Ninh-Binh-Office/80-Hong-Tien", "12Go Link")</f>
        <v>12Go Link</v>
      </c>
      <c r="E1131" s="4" t="s">
        <v>1146</v>
      </c>
    </row>
    <row r="1132">
      <c r="A1132" s="4" t="s">
        <v>1095</v>
      </c>
      <c r="B1132" s="4" t="s">
        <v>1073</v>
      </c>
      <c r="C1132" s="4" t="s">
        <v>1229</v>
      </c>
      <c r="D1132" s="5" t="str">
        <f t="shared" si="205"/>
        <v>12Go Link</v>
      </c>
      <c r="E1132" s="4" t="s">
        <v>1147</v>
      </c>
    </row>
    <row r="1133">
      <c r="A1133" s="4" t="s">
        <v>1095</v>
      </c>
      <c r="B1133" s="4" t="s">
        <v>1073</v>
      </c>
      <c r="C1133" s="4" t="s">
        <v>1230</v>
      </c>
      <c r="D1133" s="5" t="str">
        <f>HYPERLINK("https://12go.asia/en/travel/Trang-An-Boat-Station/208-Tran-Quang-Khai", "12Go Link")</f>
        <v>12Go Link</v>
      </c>
      <c r="E1133" s="4" t="s">
        <v>1142</v>
      </c>
    </row>
    <row r="1134">
      <c r="A1134" s="4" t="s">
        <v>1095</v>
      </c>
      <c r="B1134" s="4" t="s">
        <v>1131</v>
      </c>
      <c r="C1134" s="4" t="s">
        <v>1231</v>
      </c>
      <c r="D1134" s="5" t="str">
        <f t="shared" ref="D1134:D1135" si="206">HYPERLINK("https://12go.asia/en/travel/Dong-Gung-Bus-Station/42A-Tung-Thien-Vuong", "12Go Link")</f>
        <v>12Go Link</v>
      </c>
      <c r="E1134" s="4" t="s">
        <v>1133</v>
      </c>
    </row>
    <row r="1135">
      <c r="A1135" s="4" t="s">
        <v>1095</v>
      </c>
      <c r="B1135" s="4" t="s">
        <v>1131</v>
      </c>
      <c r="C1135" s="4" t="s">
        <v>1231</v>
      </c>
      <c r="D1135" s="5" t="str">
        <f t="shared" si="206"/>
        <v>12Go Link</v>
      </c>
      <c r="E1135" s="4" t="s">
        <v>1035</v>
      </c>
    </row>
    <row r="1136">
      <c r="A1136" s="4" t="s">
        <v>1095</v>
      </c>
      <c r="B1136" s="4" t="s">
        <v>1131</v>
      </c>
      <c r="C1136" s="4" t="s">
        <v>1232</v>
      </c>
      <c r="D1136" s="5" t="str">
        <f t="shared" ref="D1136:D1137" si="207">HYPERLINK("https://12go.asia/en/travel/Dong-Gung-Bus-Station/Nguyen-Hoang-Bus-Station", "12Go Link")</f>
        <v>12Go Link</v>
      </c>
      <c r="E1136" s="4" t="s">
        <v>1133</v>
      </c>
    </row>
    <row r="1137">
      <c r="A1137" s="4" t="s">
        <v>1095</v>
      </c>
      <c r="B1137" s="4" t="s">
        <v>1131</v>
      </c>
      <c r="C1137" s="4" t="s">
        <v>1232</v>
      </c>
      <c r="D1137" s="5" t="str">
        <f t="shared" si="207"/>
        <v>12Go Link</v>
      </c>
      <c r="E1137" s="4" t="s">
        <v>1035</v>
      </c>
    </row>
    <row r="1138">
      <c r="A1138" s="4" t="s">
        <v>1095</v>
      </c>
      <c r="B1138" s="4" t="s">
        <v>1131</v>
      </c>
      <c r="C1138" s="4" t="s">
        <v>1233</v>
      </c>
      <c r="D1138" s="5" t="str">
        <f t="shared" ref="D1138:D1139" si="208">HYPERLINK("https://12go.asia/en/travel/Ninh-Binh-Railway-Station/42A-Tung-Thien-Vuong", "12Go Link")</f>
        <v>12Go Link</v>
      </c>
      <c r="E1138" s="4" t="s">
        <v>1133</v>
      </c>
    </row>
    <row r="1139">
      <c r="A1139" s="4" t="s">
        <v>1095</v>
      </c>
      <c r="B1139" s="4" t="s">
        <v>1131</v>
      </c>
      <c r="C1139" s="4" t="s">
        <v>1233</v>
      </c>
      <c r="D1139" s="5" t="str">
        <f t="shared" si="208"/>
        <v>12Go Link</v>
      </c>
      <c r="E1139" s="4" t="s">
        <v>1035</v>
      </c>
    </row>
    <row r="1140">
      <c r="A1140" s="4" t="s">
        <v>1095</v>
      </c>
      <c r="B1140" s="4" t="s">
        <v>1131</v>
      </c>
      <c r="C1140" s="4" t="s">
        <v>1234</v>
      </c>
      <c r="D1140" s="5" t="str">
        <f t="shared" ref="D1140:D1141" si="209">HYPERLINK("https://12go.asia/en/travel/Ninh-Binh-Railway-Station/Hue-Northern-Bus-Station", "12Go Link")</f>
        <v>12Go Link</v>
      </c>
      <c r="E1140" s="4" t="s">
        <v>1050</v>
      </c>
    </row>
    <row r="1141">
      <c r="A1141" s="4" t="s">
        <v>1095</v>
      </c>
      <c r="B1141" s="4" t="s">
        <v>1131</v>
      </c>
      <c r="C1141" s="4" t="s">
        <v>1234</v>
      </c>
      <c r="D1141" s="5" t="str">
        <f t="shared" si="209"/>
        <v>12Go Link</v>
      </c>
      <c r="E1141" s="4" t="s">
        <v>1235</v>
      </c>
    </row>
    <row r="1142">
      <c r="A1142" s="4" t="s">
        <v>1095</v>
      </c>
      <c r="B1142" s="4" t="s">
        <v>1131</v>
      </c>
      <c r="C1142" s="4" t="s">
        <v>1236</v>
      </c>
      <c r="D1142" s="5" t="str">
        <f t="shared" ref="D1142:D1143" si="210">HYPERLINK("https://12go.asia/en/travel/Ninh-Binh-Railway-Station/Nguyen-Hoang-Bus-Station", "12Go Link")</f>
        <v>12Go Link</v>
      </c>
      <c r="E1142" s="4" t="s">
        <v>1133</v>
      </c>
    </row>
    <row r="1143">
      <c r="A1143" s="4" t="s">
        <v>1095</v>
      </c>
      <c r="B1143" s="4" t="s">
        <v>1131</v>
      </c>
      <c r="C1143" s="4" t="s">
        <v>1236</v>
      </c>
      <c r="D1143" s="5" t="str">
        <f t="shared" si="210"/>
        <v>12Go Link</v>
      </c>
      <c r="E1143" s="4" t="s">
        <v>1035</v>
      </c>
    </row>
    <row r="1144">
      <c r="A1144" s="4" t="s">
        <v>1095</v>
      </c>
      <c r="B1144" s="4" t="s">
        <v>1216</v>
      </c>
      <c r="C1144" s="4" t="s">
        <v>1237</v>
      </c>
      <c r="D1144" s="5" t="str">
        <f>HYPERLINK("https://12go.asia/en/travel/Tam-Coc-Thanh-Dat-Homestay/Mai-Chau-Ecolodge", "12Go Link")</f>
        <v>12Go Link</v>
      </c>
      <c r="E1144" s="4" t="s">
        <v>1218</v>
      </c>
    </row>
    <row r="1145">
      <c r="A1145" s="4" t="s">
        <v>1095</v>
      </c>
      <c r="B1145" s="4" t="s">
        <v>1208</v>
      </c>
      <c r="C1145" s="4" t="s">
        <v>1238</v>
      </c>
      <c r="D1145" s="5" t="str">
        <f t="shared" ref="D1145:D1146" si="211">HYPERLINK("https://12go.asia/en/travel/Ninh-Binh-Railway-Station/Nam-Anh-Hotel", "12Go Link")</f>
        <v>12Go Link</v>
      </c>
      <c r="E1145" s="4" t="s">
        <v>1050</v>
      </c>
    </row>
    <row r="1146">
      <c r="A1146" s="4" t="s">
        <v>1095</v>
      </c>
      <c r="B1146" s="4" t="s">
        <v>1208</v>
      </c>
      <c r="C1146" s="4" t="s">
        <v>1238</v>
      </c>
      <c r="D1146" s="5" t="str">
        <f t="shared" si="211"/>
        <v>12Go Link</v>
      </c>
      <c r="E1146" s="4" t="s">
        <v>1235</v>
      </c>
    </row>
    <row r="1147">
      <c r="A1147" s="4" t="s">
        <v>1095</v>
      </c>
      <c r="B1147" s="4" t="s">
        <v>1082</v>
      </c>
      <c r="C1147" s="4" t="s">
        <v>1239</v>
      </c>
      <c r="D1147" s="5" t="str">
        <f>HYPERLINK("https://12go.asia/en/travel/60-Tran-Nhan-Tong/Toyota-Quang-Ninh", "12Go Link")</f>
        <v>12Go Link</v>
      </c>
      <c r="E1147" s="4" t="s">
        <v>1113</v>
      </c>
    </row>
    <row r="1148">
      <c r="A1148" s="4" t="s">
        <v>1095</v>
      </c>
      <c r="B1148" s="4" t="s">
        <v>1082</v>
      </c>
      <c r="C1148" s="4" t="s">
        <v>1240</v>
      </c>
      <c r="D1148" s="5" t="str">
        <f>HYPERLINK("https://12go.asia/en/travel/60-Tran-Nhan-Tong/Tuan-Chau-Island-Coffee", "12Go Link")</f>
        <v>12Go Link</v>
      </c>
      <c r="E1148" s="4" t="s">
        <v>1113</v>
      </c>
    </row>
    <row r="1149">
      <c r="A1149" s="4" t="s">
        <v>1095</v>
      </c>
      <c r="B1149" s="4" t="s">
        <v>1082</v>
      </c>
      <c r="C1149" s="4" t="s">
        <v>1241</v>
      </c>
      <c r="D1149" s="5" t="str">
        <f>HYPERLINK("https://12go.asia/en/travel/Ben-Do-Trang-An/1925-Ha-Long-Hotel", "12Go Link")</f>
        <v>12Go Link</v>
      </c>
      <c r="E1149" s="4" t="s">
        <v>1113</v>
      </c>
    </row>
    <row r="1150">
      <c r="A1150" s="4" t="s">
        <v>1095</v>
      </c>
      <c r="B1150" s="4" t="s">
        <v>1082</v>
      </c>
      <c r="C1150" s="4" t="s">
        <v>1242</v>
      </c>
      <c r="D1150" s="5" t="str">
        <f>HYPERLINK("https://12go.asia/en/travel/Ben-Do-Trang-An/Toyota-Quang-Ninh", "12Go Link")</f>
        <v>12Go Link</v>
      </c>
      <c r="E1150" s="4" t="s">
        <v>1113</v>
      </c>
    </row>
    <row r="1151">
      <c r="A1151" s="4" t="s">
        <v>1095</v>
      </c>
      <c r="B1151" s="4" t="s">
        <v>1082</v>
      </c>
      <c r="C1151" s="4" t="s">
        <v>1243</v>
      </c>
      <c r="D1151" s="5" t="str">
        <f>HYPERLINK("https://12go.asia/en/travel/Ben-Do-Trang-An/Tuan-Chau-Island-Coffee", "12Go Link")</f>
        <v>12Go Link</v>
      </c>
      <c r="E1151" s="4" t="s">
        <v>1113</v>
      </c>
    </row>
    <row r="1152">
      <c r="A1152" s="4" t="s">
        <v>1095</v>
      </c>
      <c r="B1152" s="4" t="s">
        <v>1082</v>
      </c>
      <c r="C1152" s="4" t="s">
        <v>1244</v>
      </c>
      <c r="D1152" s="5" t="str">
        <f>HYPERLINK("https://12go.asia/en/travel/Nha-Hang-0km-Tam-Coc/Toyota-Quang-Ninh", "12Go Link")</f>
        <v>12Go Link</v>
      </c>
      <c r="E1152" s="4" t="s">
        <v>1113</v>
      </c>
    </row>
    <row r="1153">
      <c r="A1153" s="4" t="s">
        <v>1095</v>
      </c>
      <c r="B1153" s="4" t="s">
        <v>1082</v>
      </c>
      <c r="C1153" s="4" t="s">
        <v>1245</v>
      </c>
      <c r="D1153" s="5" t="str">
        <f>HYPERLINK("https://12go.asia/en/travel/Nha-Hang-0km-Tam-Coc/Tuan-Chau-Island-Coffee", "12Go Link")</f>
        <v>12Go Link</v>
      </c>
      <c r="E1153" s="4" t="s">
        <v>1113</v>
      </c>
    </row>
    <row r="1154">
      <c r="A1154" s="4" t="s">
        <v>1095</v>
      </c>
      <c r="B1154" s="4" t="s">
        <v>1101</v>
      </c>
      <c r="C1154" s="4" t="s">
        <v>1246</v>
      </c>
      <c r="D1154" s="5" t="str">
        <f t="shared" ref="D1154:D1155" si="212">HYPERLINK("https://12go.asia/en/travel/Ninh-Binh-Office/697-Duong-Dien-Bien-Phu", "12Go Link")</f>
        <v>12Go Link</v>
      </c>
      <c r="E1154" s="4" t="s">
        <v>1146</v>
      </c>
    </row>
    <row r="1155">
      <c r="A1155" s="4" t="s">
        <v>1095</v>
      </c>
      <c r="B1155" s="4" t="s">
        <v>1101</v>
      </c>
      <c r="C1155" s="4" t="s">
        <v>1246</v>
      </c>
      <c r="D1155" s="5" t="str">
        <f t="shared" si="212"/>
        <v>12Go Link</v>
      </c>
      <c r="E1155" s="4" t="s">
        <v>1147</v>
      </c>
    </row>
    <row r="1156">
      <c r="A1156" s="4" t="s">
        <v>1095</v>
      </c>
      <c r="B1156" s="4" t="s">
        <v>1101</v>
      </c>
      <c r="C1156" s="4" t="s">
        <v>1247</v>
      </c>
      <c r="D1156" s="5" t="str">
        <f>HYPERLINK("https://12go.asia/en/travel/Ninh-Binh-Railway-Station/Lotus-Aroma-Sapa-Hotel", "12Go Link")</f>
        <v>12Go Link</v>
      </c>
      <c r="E1156" s="4" t="s">
        <v>1248</v>
      </c>
    </row>
    <row r="1157">
      <c r="A1157" s="2" t="s">
        <v>1186</v>
      </c>
      <c r="B1157" s="2" t="s">
        <v>75</v>
      </c>
      <c r="C1157" s="2" t="s">
        <v>1249</v>
      </c>
      <c r="D1157" s="3" t="str">
        <f t="shared" ref="D1157:D1159" si="213">HYPERLINK("https://12go.asia/en/travel/Cong-Vien-Vinh-Hy/64-Nguyen-Cu-Trinh", "12Go Link")</f>
        <v>12Go Link</v>
      </c>
      <c r="E1157" s="2" t="s">
        <v>1049</v>
      </c>
    </row>
    <row r="1158">
      <c r="A1158" s="2" t="s">
        <v>1186</v>
      </c>
      <c r="B1158" s="2" t="s">
        <v>75</v>
      </c>
      <c r="C1158" s="2" t="s">
        <v>1249</v>
      </c>
      <c r="D1158" s="3" t="str">
        <f t="shared" si="213"/>
        <v>12Go Link</v>
      </c>
      <c r="E1158" s="2" t="s">
        <v>1050</v>
      </c>
    </row>
    <row r="1159">
      <c r="A1159" s="2" t="s">
        <v>1186</v>
      </c>
      <c r="B1159" s="2" t="s">
        <v>75</v>
      </c>
      <c r="C1159" s="2" t="s">
        <v>1249</v>
      </c>
      <c r="D1159" s="3" t="str">
        <f t="shared" si="213"/>
        <v>12Go Link</v>
      </c>
      <c r="E1159" s="2" t="s">
        <v>1177</v>
      </c>
    </row>
    <row r="1160">
      <c r="A1160" s="2" t="s">
        <v>1186</v>
      </c>
      <c r="B1160" s="2" t="s">
        <v>75</v>
      </c>
      <c r="C1160" s="2" t="s">
        <v>1250</v>
      </c>
      <c r="D1160" s="3" t="str">
        <f t="shared" ref="D1160:D1162" si="214">HYPERLINK("https://12go.asia/en/travel/Kiosk-Le-Duan/64-Nguyen-Cu-Trinh", "12Go Link")</f>
        <v>12Go Link</v>
      </c>
      <c r="E1160" s="2" t="s">
        <v>1049</v>
      </c>
    </row>
    <row r="1161">
      <c r="A1161" s="2" t="s">
        <v>1186</v>
      </c>
      <c r="B1161" s="2" t="s">
        <v>75</v>
      </c>
      <c r="C1161" s="2" t="s">
        <v>1250</v>
      </c>
      <c r="D1161" s="3" t="str">
        <f t="shared" si="214"/>
        <v>12Go Link</v>
      </c>
      <c r="E1161" s="2" t="s">
        <v>1050</v>
      </c>
    </row>
    <row r="1162">
      <c r="A1162" s="2" t="s">
        <v>1186</v>
      </c>
      <c r="B1162" s="2" t="s">
        <v>75</v>
      </c>
      <c r="C1162" s="2" t="s">
        <v>1250</v>
      </c>
      <c r="D1162" s="3" t="str">
        <f t="shared" si="214"/>
        <v>12Go Link</v>
      </c>
      <c r="E1162" s="2" t="s">
        <v>1177</v>
      </c>
    </row>
    <row r="1163">
      <c r="A1163" s="4" t="s">
        <v>1079</v>
      </c>
      <c r="B1163" s="4" t="s">
        <v>1063</v>
      </c>
      <c r="C1163" s="4" t="s">
        <v>1251</v>
      </c>
      <c r="D1163" s="5" t="str">
        <f>HYPERLINK("https://12go.asia/en/travel/Noi-Bai-Airport/Ha-Giang-Hostel", "12Go Link")</f>
        <v>12Go Link</v>
      </c>
      <c r="E1163" s="4" t="s">
        <v>1075</v>
      </c>
    </row>
    <row r="1164">
      <c r="A1164" s="4" t="s">
        <v>1079</v>
      </c>
      <c r="B1164" s="4" t="s">
        <v>1063</v>
      </c>
      <c r="C1164" s="4" t="s">
        <v>1252</v>
      </c>
      <c r="D1164" s="5" t="str">
        <f>HYPERLINK("https://12go.asia/en/travel/Noi-Bai-Airport/Rocks-Hagiang-Hostel-Tours", "12Go Link")</f>
        <v>12Go Link</v>
      </c>
      <c r="E1164" s="4" t="s">
        <v>1075</v>
      </c>
    </row>
    <row r="1165">
      <c r="A1165" s="4" t="s">
        <v>1079</v>
      </c>
      <c r="B1165" s="4" t="s">
        <v>1069</v>
      </c>
      <c r="C1165" s="4" t="s">
        <v>1253</v>
      </c>
      <c r="D1165" s="5" t="str">
        <f>HYPERLINK("https://12go.asia/en/travel/Noi-Bai-Airport/Vincom-Cam-Pha", "12Go Link")</f>
        <v>12Go Link</v>
      </c>
      <c r="E1165" s="4" t="s">
        <v>1113</v>
      </c>
    </row>
    <row r="1166">
      <c r="A1166" s="4" t="s">
        <v>1079</v>
      </c>
      <c r="B1166" s="4" t="s">
        <v>1082</v>
      </c>
      <c r="C1166" s="4" t="s">
        <v>1254</v>
      </c>
      <c r="D1166" s="5" t="str">
        <f>HYPERLINK("https://12go.asia/en/travel/Hanoi-Airport/Tuan-Chau-Island-Coffee", "12Go Link")</f>
        <v>12Go Link</v>
      </c>
      <c r="E1166" s="4" t="s">
        <v>1142</v>
      </c>
    </row>
    <row r="1167">
      <c r="A1167" s="4" t="s">
        <v>1079</v>
      </c>
      <c r="B1167" s="4" t="s">
        <v>1082</v>
      </c>
      <c r="C1167" s="4" t="s">
        <v>1255</v>
      </c>
      <c r="D1167" s="5" t="str">
        <f>HYPERLINK("https://12go.asia/en/travel/Noi-Bai-Airport/Tuan-Chau-Island-Coffee", "12Go Link")</f>
        <v>12Go Link</v>
      </c>
      <c r="E1167" s="4" t="s">
        <v>1113</v>
      </c>
    </row>
    <row r="1168">
      <c r="A1168" s="2" t="s">
        <v>1042</v>
      </c>
      <c r="B1168" s="2" t="s">
        <v>75</v>
      </c>
      <c r="C1168" s="2" t="s">
        <v>1256</v>
      </c>
      <c r="D1168" s="3" t="str">
        <f t="shared" ref="D1168:D1170" si="215">HYPERLINK("https://12go.asia/en/travel/Van-Phong-Phan-Rang/64-Nguyen-Cu-Trinh", "12Go Link")</f>
        <v>12Go Link</v>
      </c>
      <c r="E1168" s="2" t="s">
        <v>1049</v>
      </c>
    </row>
    <row r="1169">
      <c r="A1169" s="2" t="s">
        <v>1042</v>
      </c>
      <c r="B1169" s="2" t="s">
        <v>75</v>
      </c>
      <c r="C1169" s="2" t="s">
        <v>1256</v>
      </c>
      <c r="D1169" s="3" t="str">
        <f t="shared" si="215"/>
        <v>12Go Link</v>
      </c>
      <c r="E1169" s="2" t="s">
        <v>1050</v>
      </c>
    </row>
    <row r="1170">
      <c r="A1170" s="2" t="s">
        <v>1042</v>
      </c>
      <c r="B1170" s="2" t="s">
        <v>75</v>
      </c>
      <c r="C1170" s="2" t="s">
        <v>1256</v>
      </c>
      <c r="D1170" s="3" t="str">
        <f t="shared" si="215"/>
        <v>12Go Link</v>
      </c>
      <c r="E1170" s="2" t="s">
        <v>1177</v>
      </c>
    </row>
    <row r="1171">
      <c r="A1171" s="4" t="s">
        <v>1204</v>
      </c>
      <c r="B1171" s="4" t="s">
        <v>1131</v>
      </c>
      <c r="C1171" s="4" t="s">
        <v>1257</v>
      </c>
      <c r="D1171" s="5" t="str">
        <f t="shared" ref="D1171:D1172" si="216">HYPERLINK("https://12go.asia/en/travel/Phong-Nha/Hue", "12Go Link")</f>
        <v>12Go Link</v>
      </c>
      <c r="E1171" s="4" t="s">
        <v>1258</v>
      </c>
    </row>
    <row r="1172">
      <c r="A1172" s="4" t="s">
        <v>1204</v>
      </c>
      <c r="B1172" s="4" t="s">
        <v>1131</v>
      </c>
      <c r="C1172" s="4" t="s">
        <v>1257</v>
      </c>
      <c r="D1172" s="5" t="str">
        <f t="shared" si="216"/>
        <v>12Go Link</v>
      </c>
      <c r="E1172" s="4" t="s">
        <v>1259</v>
      </c>
    </row>
    <row r="1173">
      <c r="A1173" s="2" t="s">
        <v>1208</v>
      </c>
      <c r="B1173" s="2" t="s">
        <v>1131</v>
      </c>
      <c r="C1173" s="2" t="s">
        <v>1260</v>
      </c>
      <c r="D1173" s="3" t="str">
        <f t="shared" ref="D1173:D1174" si="217">HYPERLINK("https://12go.asia/en/travel/Tho-Loc/Hue", "12Go Link")</f>
        <v>12Go Link</v>
      </c>
      <c r="E1173" s="2" t="s">
        <v>1210</v>
      </c>
    </row>
    <row r="1174">
      <c r="A1174" s="2" t="s">
        <v>1208</v>
      </c>
      <c r="B1174" s="2" t="s">
        <v>1131</v>
      </c>
      <c r="C1174" s="2" t="s">
        <v>1260</v>
      </c>
      <c r="D1174" s="3" t="str">
        <f t="shared" si="217"/>
        <v>12Go Link</v>
      </c>
      <c r="E1174" s="2" t="s">
        <v>1211</v>
      </c>
    </row>
    <row r="1175">
      <c r="A1175" s="2" t="s">
        <v>1208</v>
      </c>
      <c r="B1175" s="2" t="s">
        <v>1095</v>
      </c>
      <c r="C1175" s="2" t="s">
        <v>1261</v>
      </c>
      <c r="D1175" s="3" t="str">
        <f>HYPERLINK("https://12go.asia/en/travel/6-Thuan-Ly/Tam-Coc-Bus-Station", "12Go Link")</f>
        <v>12Go Link</v>
      </c>
      <c r="E1175" s="2" t="s">
        <v>1133</v>
      </c>
    </row>
    <row r="1176">
      <c r="A1176" s="4" t="s">
        <v>1082</v>
      </c>
      <c r="B1176" s="4" t="s">
        <v>1063</v>
      </c>
      <c r="C1176" s="4" t="s">
        <v>1262</v>
      </c>
      <c r="D1176" s="5" t="str">
        <f>HYPERLINK("https://12go.asia/en/travel/1925-Ha-Long-Hotel/100-Tran-Phu-Ha-Giang", "12Go Link")</f>
        <v>12Go Link</v>
      </c>
      <c r="E1176" s="4" t="s">
        <v>1066</v>
      </c>
    </row>
    <row r="1177">
      <c r="A1177" s="4" t="s">
        <v>1082</v>
      </c>
      <c r="B1177" s="4" t="s">
        <v>1063</v>
      </c>
      <c r="C1177" s="4" t="s">
        <v>1263</v>
      </c>
      <c r="D1177" s="5" t="str">
        <f>HYPERLINK("https://12go.asia/en/travel/1925-Ha-Long-Hotel/Ha-Giang-Bus-Station", "12Go Link")</f>
        <v>12Go Link</v>
      </c>
      <c r="E1177" s="4" t="s">
        <v>1066</v>
      </c>
    </row>
    <row r="1178">
      <c r="A1178" s="4" t="s">
        <v>1082</v>
      </c>
      <c r="B1178" s="4" t="s">
        <v>1063</v>
      </c>
      <c r="C1178" s="4" t="s">
        <v>1264</v>
      </c>
      <c r="D1178" s="5" t="str">
        <f>HYPERLINK("https://12go.asia/en/travel/1925-Ha-Long-Hotel/Ha-Giang-City-Hostel", "12Go Link")</f>
        <v>12Go Link</v>
      </c>
      <c r="E1178" s="4" t="s">
        <v>1066</v>
      </c>
    </row>
    <row r="1179">
      <c r="A1179" s="4" t="s">
        <v>1082</v>
      </c>
      <c r="B1179" s="4" t="s">
        <v>1063</v>
      </c>
      <c r="C1179" s="4" t="s">
        <v>1265</v>
      </c>
      <c r="D1179" s="5" t="str">
        <f>HYPERLINK("https://12go.asia/en/travel/Toyota-Quang-Ninh/100-Tran-Phu-Ha-Giang", "12Go Link")</f>
        <v>12Go Link</v>
      </c>
      <c r="E1179" s="4" t="s">
        <v>1066</v>
      </c>
    </row>
    <row r="1180">
      <c r="A1180" s="4" t="s">
        <v>1082</v>
      </c>
      <c r="B1180" s="4" t="s">
        <v>1063</v>
      </c>
      <c r="C1180" s="4" t="s">
        <v>1266</v>
      </c>
      <c r="D1180" s="5" t="str">
        <f>HYPERLINK("https://12go.asia/en/travel/Toyota-Quang-Ninh/Ha-Giang-Bus-Station", "12Go Link")</f>
        <v>12Go Link</v>
      </c>
      <c r="E1180" s="4" t="s">
        <v>1066</v>
      </c>
    </row>
    <row r="1181">
      <c r="A1181" s="4" t="s">
        <v>1082</v>
      </c>
      <c r="B1181" s="4" t="s">
        <v>1063</v>
      </c>
      <c r="C1181" s="4" t="s">
        <v>1267</v>
      </c>
      <c r="D1181" s="5" t="str">
        <f>HYPERLINK("https://12go.asia/en/travel/Toyota-Quang-Ninh/Ha-Giang-City-Hostel", "12Go Link")</f>
        <v>12Go Link</v>
      </c>
      <c r="E1181" s="4" t="s">
        <v>1066</v>
      </c>
    </row>
    <row r="1182">
      <c r="A1182" s="4" t="s">
        <v>1082</v>
      </c>
      <c r="B1182" s="4" t="s">
        <v>1063</v>
      </c>
      <c r="C1182" s="4" t="s">
        <v>1268</v>
      </c>
      <c r="D1182" s="5" t="str">
        <f>HYPERLINK("https://12go.asia/en/travel/Tuan-Chau-Island-Coffee/100-Tran-Phu-Ha-Giang", "12Go Link")</f>
        <v>12Go Link</v>
      </c>
      <c r="E1182" s="4" t="s">
        <v>1066</v>
      </c>
    </row>
    <row r="1183">
      <c r="A1183" s="4" t="s">
        <v>1082</v>
      </c>
      <c r="B1183" s="4" t="s">
        <v>1063</v>
      </c>
      <c r="C1183" s="4" t="s">
        <v>1269</v>
      </c>
      <c r="D1183" s="5" t="str">
        <f>HYPERLINK("https://12go.asia/en/travel/Tuan-Chau-Island-Coffee/Ha-Giang-Bus-Station", "12Go Link")</f>
        <v>12Go Link</v>
      </c>
      <c r="E1183" s="4" t="s">
        <v>1066</v>
      </c>
    </row>
    <row r="1184">
      <c r="A1184" s="4" t="s">
        <v>1082</v>
      </c>
      <c r="B1184" s="4" t="s">
        <v>1063</v>
      </c>
      <c r="C1184" s="4" t="s">
        <v>1270</v>
      </c>
      <c r="D1184" s="5" t="str">
        <f>HYPERLINK("https://12go.asia/en/travel/Tuan-Chau-Island-Coffee/Ha-Giang-City-Hostel", "12Go Link")</f>
        <v>12Go Link</v>
      </c>
      <c r="E1184" s="4" t="s">
        <v>1066</v>
      </c>
    </row>
    <row r="1185">
      <c r="A1185" s="4" t="s">
        <v>1082</v>
      </c>
      <c r="B1185" s="4" t="s">
        <v>1073</v>
      </c>
      <c r="C1185" s="4" t="s">
        <v>1271</v>
      </c>
      <c r="D1185" s="5" t="str">
        <f>HYPERLINK("https://12go.asia/en/travel/473-Nguyen-Van-Cu/15-Hoa-Dong", "12Go Link")</f>
        <v>12Go Link</v>
      </c>
      <c r="E1185" s="4" t="s">
        <v>1158</v>
      </c>
    </row>
    <row r="1186">
      <c r="A1186" s="4" t="s">
        <v>1082</v>
      </c>
      <c r="B1186" s="4" t="s">
        <v>1073</v>
      </c>
      <c r="C1186" s="4" t="s">
        <v>1272</v>
      </c>
      <c r="D1186" s="5" t="str">
        <f>HYPERLINK("https://12go.asia/en/travel/473-Nguyen-Van-Cu/Hanoi-Opera-House", "12Go Link")</f>
        <v>12Go Link</v>
      </c>
      <c r="E1186" s="4" t="s">
        <v>1158</v>
      </c>
    </row>
    <row r="1187">
      <c r="A1187" s="4" t="s">
        <v>1082</v>
      </c>
      <c r="B1187" s="4" t="s">
        <v>1073</v>
      </c>
      <c r="C1187" s="4" t="s">
        <v>1273</v>
      </c>
      <c r="D1187" s="5" t="str">
        <f t="shared" ref="D1187:D1188" si="218">HYPERLINK("https://12go.asia/en/travel/B5-Tuan-Chau-International-Marina/41-Nguyen-Huu-Huan", "12Go Link")</f>
        <v>12Go Link</v>
      </c>
      <c r="E1187" s="4" t="s">
        <v>1162</v>
      </c>
    </row>
    <row r="1188">
      <c r="A1188" s="4" t="s">
        <v>1082</v>
      </c>
      <c r="B1188" s="4" t="s">
        <v>1073</v>
      </c>
      <c r="C1188" s="4" t="s">
        <v>1273</v>
      </c>
      <c r="D1188" s="5" t="str">
        <f t="shared" si="218"/>
        <v>12Go Link</v>
      </c>
      <c r="E1188" s="4" t="s">
        <v>1163</v>
      </c>
    </row>
    <row r="1189">
      <c r="A1189" s="4" t="s">
        <v>1082</v>
      </c>
      <c r="B1189" s="4" t="s">
        <v>1073</v>
      </c>
      <c r="C1189" s="4" t="s">
        <v>1274</v>
      </c>
      <c r="D1189" s="5" t="str">
        <f>HYPERLINK("https://12go.asia/en/travel/Halong-International-Cruise-Port/Hanoi-Opera-House", "12Go Link")</f>
        <v>12Go Link</v>
      </c>
      <c r="E1189" s="4" t="s">
        <v>1158</v>
      </c>
    </row>
    <row r="1190">
      <c r="A1190" s="4" t="s">
        <v>1082</v>
      </c>
      <c r="B1190" s="4" t="s">
        <v>1073</v>
      </c>
      <c r="C1190" s="4" t="s">
        <v>1275</v>
      </c>
      <c r="D1190" s="5" t="str">
        <f>HYPERLINK("https://12go.asia/en/travel/Tuan-Chau-Island-Coffee/4-Bat-Su-Hanoi", "12Go Link")</f>
        <v>12Go Link</v>
      </c>
      <c r="E1190" s="4" t="s">
        <v>1142</v>
      </c>
    </row>
    <row r="1191">
      <c r="A1191" s="4" t="s">
        <v>1082</v>
      </c>
      <c r="B1191" s="4" t="s">
        <v>1073</v>
      </c>
      <c r="C1191" s="4" t="s">
        <v>1276</v>
      </c>
      <c r="D1191" s="5" t="str">
        <f>HYPERLINK("https://12go.asia/en/travel/Tuan-Chau-Island-Coffee/Hanoi-Opera-House", "12Go Link")</f>
        <v>12Go Link</v>
      </c>
      <c r="E1191" s="4" t="s">
        <v>1142</v>
      </c>
    </row>
    <row r="1192">
      <c r="A1192" s="4" t="s">
        <v>1082</v>
      </c>
      <c r="B1192" s="4" t="s">
        <v>1073</v>
      </c>
      <c r="C1192" s="4" t="s">
        <v>1277</v>
      </c>
      <c r="D1192" s="5" t="str">
        <f>HYPERLINK("https://12go.asia/en/travel/Tuan-Chau-Island-Coffee/Hanoi-Phuc-Xuyen-Office", "12Go Link")</f>
        <v>12Go Link</v>
      </c>
      <c r="E1192" s="4" t="s">
        <v>1142</v>
      </c>
    </row>
    <row r="1193">
      <c r="A1193" s="4" t="s">
        <v>1082</v>
      </c>
      <c r="B1193" s="4" t="s">
        <v>1214</v>
      </c>
      <c r="C1193" s="4" t="s">
        <v>1278</v>
      </c>
      <c r="D1193" s="5" t="str">
        <f t="shared" ref="D1193:D1194" si="219">HYPERLINK("https://12go.asia/en/travel/B5-Tuan-Chau-International-Marina/Sapa-Notre-Dame-Cathedral", "12Go Link")</f>
        <v>12Go Link</v>
      </c>
      <c r="E1193" s="4" t="s">
        <v>1162</v>
      </c>
    </row>
    <row r="1194">
      <c r="A1194" s="4" t="s">
        <v>1082</v>
      </c>
      <c r="B1194" s="4" t="s">
        <v>1214</v>
      </c>
      <c r="C1194" s="4" t="s">
        <v>1278</v>
      </c>
      <c r="D1194" s="5" t="str">
        <f t="shared" si="219"/>
        <v>12Go Link</v>
      </c>
      <c r="E1194" s="4" t="s">
        <v>1163</v>
      </c>
    </row>
    <row r="1195">
      <c r="A1195" s="4" t="s">
        <v>1082</v>
      </c>
      <c r="B1195" s="4" t="s">
        <v>1214</v>
      </c>
      <c r="C1195" s="4" t="s">
        <v>1279</v>
      </c>
      <c r="D1195" s="5" t="str">
        <f>HYPERLINK("https://12go.asia/en/travel/Tuan-Chau-Island-Coffee/80-Phan-Dinh-Phung", "12Go Link")</f>
        <v>12Go Link</v>
      </c>
      <c r="E1195" s="4" t="s">
        <v>152</v>
      </c>
    </row>
    <row r="1196">
      <c r="A1196" s="4" t="s">
        <v>1082</v>
      </c>
      <c r="B1196" s="4" t="s">
        <v>1095</v>
      </c>
      <c r="C1196" s="4" t="s">
        <v>1280</v>
      </c>
      <c r="D1196" s="5" t="str">
        <f>HYPERLINK("https://12go.asia/en/travel/1925-Ha-Long-Hotel/Ben-Do-Trang-An", "12Go Link")</f>
        <v>12Go Link</v>
      </c>
      <c r="E1196" s="4" t="s">
        <v>1113</v>
      </c>
    </row>
    <row r="1197">
      <c r="A1197" s="4" t="s">
        <v>1082</v>
      </c>
      <c r="B1197" s="4" t="s">
        <v>1095</v>
      </c>
      <c r="C1197" s="4" t="s">
        <v>1281</v>
      </c>
      <c r="D1197" s="5" t="str">
        <f>HYPERLINK("https://12go.asia/en/travel/Toyota-Quang-Ninh/60-Tran-Nhan-Tong", "12Go Link")</f>
        <v>12Go Link</v>
      </c>
      <c r="E1197" s="4" t="s">
        <v>1113</v>
      </c>
    </row>
    <row r="1198">
      <c r="A1198" s="4" t="s">
        <v>1082</v>
      </c>
      <c r="B1198" s="4" t="s">
        <v>1095</v>
      </c>
      <c r="C1198" s="4" t="s">
        <v>1282</v>
      </c>
      <c r="D1198" s="5" t="str">
        <f>HYPERLINK("https://12go.asia/en/travel/Toyota-Quang-Ninh/Ben-Do-Trang-An", "12Go Link")</f>
        <v>12Go Link</v>
      </c>
      <c r="E1198" s="4" t="s">
        <v>1113</v>
      </c>
    </row>
    <row r="1199">
      <c r="A1199" s="4" t="s">
        <v>1082</v>
      </c>
      <c r="B1199" s="4" t="s">
        <v>1095</v>
      </c>
      <c r="C1199" s="4" t="s">
        <v>1283</v>
      </c>
      <c r="D1199" s="5" t="str">
        <f>HYPERLINK("https://12go.asia/en/travel/Toyota-Quang-Ninh/Dong-Gung-Bus-Station", "12Go Link")</f>
        <v>12Go Link</v>
      </c>
      <c r="E1199" s="4" t="s">
        <v>1113</v>
      </c>
    </row>
    <row r="1200">
      <c r="A1200" s="4" t="s">
        <v>1082</v>
      </c>
      <c r="B1200" s="4" t="s">
        <v>1095</v>
      </c>
      <c r="C1200" s="4" t="s">
        <v>1284</v>
      </c>
      <c r="D1200" s="5" t="str">
        <f>HYPERLINK("https://12go.asia/en/travel/Tuan-Chau-Island-Coffee/Ben-Do-Trang-An", "12Go Link")</f>
        <v>12Go Link</v>
      </c>
      <c r="E1200" s="4" t="s">
        <v>1113</v>
      </c>
    </row>
    <row r="1201">
      <c r="A1201" s="4" t="s">
        <v>1082</v>
      </c>
      <c r="B1201" s="4" t="s">
        <v>1079</v>
      </c>
      <c r="C1201" s="4" t="s">
        <v>1285</v>
      </c>
      <c r="D1201" s="5" t="str">
        <f>HYPERLINK("https://12go.asia/en/travel/Toyota-Quang-Ninh/Hanoi-Airport", "12Go Link")</f>
        <v>12Go Link</v>
      </c>
      <c r="E1201" s="4" t="s">
        <v>1113</v>
      </c>
    </row>
    <row r="1202">
      <c r="A1202" s="4" t="s">
        <v>1082</v>
      </c>
      <c r="B1202" s="4" t="s">
        <v>1079</v>
      </c>
      <c r="C1202" s="4" t="s">
        <v>1286</v>
      </c>
      <c r="D1202" s="5" t="str">
        <f t="shared" ref="D1202:D1204" si="220">HYPERLINK("https://12go.asia/en/travel/Tuan-Chau-Island-Coffee/Hanoi-Airport", "12Go Link")</f>
        <v>12Go Link</v>
      </c>
      <c r="E1202" s="4" t="s">
        <v>1142</v>
      </c>
    </row>
    <row r="1203">
      <c r="A1203" s="4" t="s">
        <v>1082</v>
      </c>
      <c r="B1203" s="4" t="s">
        <v>1079</v>
      </c>
      <c r="C1203" s="4" t="s">
        <v>1286</v>
      </c>
      <c r="D1203" s="5" t="str">
        <f t="shared" si="220"/>
        <v>12Go Link</v>
      </c>
      <c r="E1203" s="4" t="s">
        <v>152</v>
      </c>
    </row>
    <row r="1204">
      <c r="A1204" s="4" t="s">
        <v>1082</v>
      </c>
      <c r="B1204" s="4" t="s">
        <v>1079</v>
      </c>
      <c r="C1204" s="4" t="s">
        <v>1286</v>
      </c>
      <c r="D1204" s="5" t="str">
        <f t="shared" si="220"/>
        <v>12Go Link</v>
      </c>
      <c r="E1204" s="4" t="s">
        <v>1113</v>
      </c>
    </row>
    <row r="1205">
      <c r="A1205" s="4" t="s">
        <v>1082</v>
      </c>
      <c r="B1205" s="4" t="s">
        <v>1101</v>
      </c>
      <c r="C1205" s="4" t="s">
        <v>1287</v>
      </c>
      <c r="D1205" s="5" t="str">
        <f>HYPERLINK("https://12go.asia/en/travel/1925-Ha-Long-Hotel/415-Dien-Bien-Phu", "12Go Link")</f>
        <v>12Go Link</v>
      </c>
      <c r="E1205" s="4" t="s">
        <v>1066</v>
      </c>
    </row>
    <row r="1206">
      <c r="A1206" s="4" t="s">
        <v>1082</v>
      </c>
      <c r="B1206" s="4" t="s">
        <v>1101</v>
      </c>
      <c r="C1206" s="4" t="s">
        <v>1288</v>
      </c>
      <c r="D1206" s="5" t="str">
        <f>HYPERLINK("https://12go.asia/en/travel/1925-Ha-Long-Hotel/697-Duong-Dien-Bien-Phu", "12Go Link")</f>
        <v>12Go Link</v>
      </c>
      <c r="E1206" s="4" t="s">
        <v>1066</v>
      </c>
    </row>
    <row r="1207">
      <c r="A1207" s="4" t="s">
        <v>1082</v>
      </c>
      <c r="B1207" s="4" t="s">
        <v>1101</v>
      </c>
      <c r="C1207" s="4" t="s">
        <v>1289</v>
      </c>
      <c r="D1207" s="5" t="str">
        <f>HYPERLINK("https://12go.asia/en/travel/1925-Ha-Long-Hotel/730-Dien-Bien-Phu", "12Go Link")</f>
        <v>12Go Link</v>
      </c>
      <c r="E1207" s="4" t="s">
        <v>1066</v>
      </c>
    </row>
    <row r="1208">
      <c r="A1208" s="4" t="s">
        <v>1082</v>
      </c>
      <c r="B1208" s="4" t="s">
        <v>1101</v>
      </c>
      <c r="C1208" s="4" t="s">
        <v>1290</v>
      </c>
      <c r="D1208" s="5" t="str">
        <f t="shared" ref="D1208:D1209" si="221">HYPERLINK("https://12go.asia/en/travel/B5-Tuan-Chau-International-Marina/Thanh-Binh-Hotel", "12Go Link")</f>
        <v>12Go Link</v>
      </c>
      <c r="E1208" s="4" t="s">
        <v>1162</v>
      </c>
    </row>
    <row r="1209">
      <c r="A1209" s="4" t="s">
        <v>1082</v>
      </c>
      <c r="B1209" s="4" t="s">
        <v>1101</v>
      </c>
      <c r="C1209" s="4" t="s">
        <v>1290</v>
      </c>
      <c r="D1209" s="5" t="str">
        <f t="shared" si="221"/>
        <v>12Go Link</v>
      </c>
      <c r="E1209" s="4" t="s">
        <v>1163</v>
      </c>
    </row>
    <row r="1210">
      <c r="A1210" s="4" t="s">
        <v>1082</v>
      </c>
      <c r="B1210" s="4" t="s">
        <v>1101</v>
      </c>
      <c r="C1210" s="4" t="s">
        <v>1291</v>
      </c>
      <c r="D1210" s="5" t="str">
        <f>HYPERLINK("https://12go.asia/en/travel/Toyota-Quang-Ninh/415-Dien-Bien-Phu", "12Go Link")</f>
        <v>12Go Link</v>
      </c>
      <c r="E1210" s="4" t="s">
        <v>1066</v>
      </c>
    </row>
    <row r="1211">
      <c r="A1211" s="4" t="s">
        <v>1082</v>
      </c>
      <c r="B1211" s="4" t="s">
        <v>1101</v>
      </c>
      <c r="C1211" s="4" t="s">
        <v>1292</v>
      </c>
      <c r="D1211" s="5" t="str">
        <f>HYPERLINK("https://12go.asia/en/travel/Toyota-Quang-Ninh/697-Duong-Dien-Bien-Phu", "12Go Link")</f>
        <v>12Go Link</v>
      </c>
      <c r="E1211" s="4" t="s">
        <v>1066</v>
      </c>
    </row>
    <row r="1212">
      <c r="A1212" s="4" t="s">
        <v>1082</v>
      </c>
      <c r="B1212" s="4" t="s">
        <v>1101</v>
      </c>
      <c r="C1212" s="4" t="s">
        <v>1293</v>
      </c>
      <c r="D1212" s="5" t="str">
        <f>HYPERLINK("https://12go.asia/en/travel/Toyota-Quang-Ninh/730-Dien-Bien-Phu", "12Go Link")</f>
        <v>12Go Link</v>
      </c>
      <c r="E1212" s="4" t="s">
        <v>1066</v>
      </c>
    </row>
    <row r="1213">
      <c r="A1213" s="4" t="s">
        <v>1082</v>
      </c>
      <c r="B1213" s="4" t="s">
        <v>1101</v>
      </c>
      <c r="C1213" s="4" t="s">
        <v>1294</v>
      </c>
      <c r="D1213" s="5" t="str">
        <f>HYPERLINK("https://12go.asia/en/travel/Tuan-Chau-Island-Coffee/415-Dien-Bien-Phu", "12Go Link")</f>
        <v>12Go Link</v>
      </c>
      <c r="E1213" s="4" t="s">
        <v>1066</v>
      </c>
    </row>
    <row r="1214">
      <c r="A1214" s="4" t="s">
        <v>1082</v>
      </c>
      <c r="B1214" s="4" t="s">
        <v>1101</v>
      </c>
      <c r="C1214" s="4" t="s">
        <v>1295</v>
      </c>
      <c r="D1214" s="5" t="str">
        <f>HYPERLINK("https://12go.asia/en/travel/Tuan-Chau-Island-Coffee/697-Duong-Dien-Bien-Phu", "12Go Link")</f>
        <v>12Go Link</v>
      </c>
      <c r="E1214" s="4" t="s">
        <v>1066</v>
      </c>
    </row>
    <row r="1215">
      <c r="A1215" s="4" t="s">
        <v>1082</v>
      </c>
      <c r="B1215" s="4" t="s">
        <v>1101</v>
      </c>
      <c r="C1215" s="4" t="s">
        <v>1296</v>
      </c>
      <c r="D1215" s="5" t="str">
        <f>HYPERLINK("https://12go.asia/en/travel/Tuan-Chau-Island-Coffee/730-Dien-Bien-Phu", "12Go Link")</f>
        <v>12Go Link</v>
      </c>
      <c r="E1215" s="4" t="s">
        <v>1066</v>
      </c>
    </row>
    <row r="1216">
      <c r="A1216" s="4" t="s">
        <v>1082</v>
      </c>
      <c r="B1216" s="4" t="s">
        <v>1101</v>
      </c>
      <c r="C1216" s="4" t="s">
        <v>1297</v>
      </c>
      <c r="D1216" s="5" t="str">
        <f>HYPERLINK("https://12go.asia/en/travel/Tuan-Chau-Island-Coffee/Sapa-Bus-Station", "12Go Link")</f>
        <v>12Go Link</v>
      </c>
      <c r="E1216" s="4" t="s">
        <v>152</v>
      </c>
    </row>
    <row r="1217">
      <c r="A1217" s="4" t="s">
        <v>1082</v>
      </c>
      <c r="B1217" s="4" t="s">
        <v>1120</v>
      </c>
      <c r="C1217" s="4" t="s">
        <v>1298</v>
      </c>
      <c r="D1217" s="5" t="str">
        <f>HYPERLINK("https://12go.asia/en/travel/1925-Ha-Long-Hotel/Sam-Son-Beach", "12Go Link")</f>
        <v>12Go Link</v>
      </c>
      <c r="E1217" s="4" t="s">
        <v>1122</v>
      </c>
    </row>
    <row r="1218">
      <c r="A1218" s="4" t="s">
        <v>1082</v>
      </c>
      <c r="B1218" s="4" t="s">
        <v>1120</v>
      </c>
      <c r="C1218" s="4" t="s">
        <v>1299</v>
      </c>
      <c r="D1218" s="5" t="str">
        <f>HYPERLINK("https://12go.asia/en/travel/1925-Ha-Long-Hotel/Vincom-Thanh-Hoa", "12Go Link")</f>
        <v>12Go Link</v>
      </c>
      <c r="E1218" s="4" t="s">
        <v>1122</v>
      </c>
    </row>
    <row r="1219">
      <c r="A1219" s="4" t="s">
        <v>1082</v>
      </c>
      <c r="B1219" s="4" t="s">
        <v>1120</v>
      </c>
      <c r="C1219" s="4" t="s">
        <v>1300</v>
      </c>
      <c r="D1219" s="5" t="str">
        <f>HYPERLINK("https://12go.asia/en/travel/Toyota-Quang-Ninh/Sam-Son-Beach", "12Go Link")</f>
        <v>12Go Link</v>
      </c>
      <c r="E1219" s="4" t="s">
        <v>1122</v>
      </c>
    </row>
    <row r="1220">
      <c r="A1220" s="4" t="s">
        <v>1082</v>
      </c>
      <c r="B1220" s="4" t="s">
        <v>1120</v>
      </c>
      <c r="C1220" s="4" t="s">
        <v>1301</v>
      </c>
      <c r="D1220" s="5" t="str">
        <f>HYPERLINK("https://12go.asia/en/travel/Toyota-Quang-Ninh/Vincom-Thanh-Hoa", "12Go Link")</f>
        <v>12Go Link</v>
      </c>
      <c r="E1220" s="4" t="s">
        <v>1122</v>
      </c>
    </row>
    <row r="1221">
      <c r="A1221" s="4" t="s">
        <v>1082</v>
      </c>
      <c r="B1221" s="4" t="s">
        <v>1120</v>
      </c>
      <c r="C1221" s="4" t="s">
        <v>1302</v>
      </c>
      <c r="D1221" s="5" t="str">
        <f>HYPERLINK("https://12go.asia/en/travel/Tuan-Chau-Island-Coffee/Sam-Son-Beach", "12Go Link")</f>
        <v>12Go Link</v>
      </c>
      <c r="E1221" s="4" t="s">
        <v>1122</v>
      </c>
    </row>
    <row r="1222">
      <c r="A1222" s="4" t="s">
        <v>1082</v>
      </c>
      <c r="B1222" s="4" t="s">
        <v>1120</v>
      </c>
      <c r="C1222" s="4" t="s">
        <v>1303</v>
      </c>
      <c r="D1222" s="5" t="str">
        <f>HYPERLINK("https://12go.asia/en/travel/Tuan-Chau-Island-Coffee/Vincom-Thanh-Hoa", "12Go Link")</f>
        <v>12Go Link</v>
      </c>
      <c r="E1222" s="4" t="s">
        <v>1122</v>
      </c>
    </row>
    <row r="1223">
      <c r="A1223" s="2" t="s">
        <v>1101</v>
      </c>
      <c r="B1223" s="2" t="s">
        <v>1064</v>
      </c>
      <c r="C1223" s="2" t="s">
        <v>1304</v>
      </c>
      <c r="D1223" s="3" t="str">
        <f>HYPERLINK("https://12go.asia/en/travel/100A-Dien-Bien-Phu/Vinh-Niem-Bus-Station", "12Go Link")</f>
        <v>12Go Link</v>
      </c>
      <c r="E1223" s="2" t="s">
        <v>1106</v>
      </c>
    </row>
    <row r="1224">
      <c r="A1224" s="2" t="s">
        <v>1101</v>
      </c>
      <c r="B1224" s="2" t="s">
        <v>1064</v>
      </c>
      <c r="C1224" s="2" t="s">
        <v>1305</v>
      </c>
      <c r="D1224" s="3" t="str">
        <f>HYPERLINK("https://12go.asia/en/travel/415-Dien-Bien-Phu/Dinh-Vu-Plaza", "12Go Link")</f>
        <v>12Go Link</v>
      </c>
      <c r="E1224" s="2" t="s">
        <v>1066</v>
      </c>
    </row>
    <row r="1225">
      <c r="A1225" s="2" t="s">
        <v>1101</v>
      </c>
      <c r="B1225" s="2" t="s">
        <v>1064</v>
      </c>
      <c r="C1225" s="2" t="s">
        <v>1306</v>
      </c>
      <c r="D1225" s="3" t="str">
        <f>HYPERLINK("https://12go.asia/en/travel/697-Duong-Dien-Bien-Phu/Dinh-Vu-Plaza", "12Go Link")</f>
        <v>12Go Link</v>
      </c>
      <c r="E1225" s="2" t="s">
        <v>1066</v>
      </c>
    </row>
    <row r="1226">
      <c r="A1226" s="2" t="s">
        <v>1101</v>
      </c>
      <c r="B1226" s="2" t="s">
        <v>1064</v>
      </c>
      <c r="C1226" s="2" t="s">
        <v>1307</v>
      </c>
      <c r="D1226" s="3" t="str">
        <f>HYPERLINK("https://12go.asia/en/travel/730-Dien-Bien-Phu/Dinh-Vu-Plaza", "12Go Link")</f>
        <v>12Go Link</v>
      </c>
      <c r="E1226" s="2" t="s">
        <v>1066</v>
      </c>
    </row>
    <row r="1227">
      <c r="A1227" s="2" t="s">
        <v>1101</v>
      </c>
      <c r="B1227" s="2" t="s">
        <v>1069</v>
      </c>
      <c r="C1227" s="2" t="s">
        <v>1308</v>
      </c>
      <c r="D1227" s="3" t="str">
        <f>HYPERLINK("https://12go.asia/en/travel/415-Dien-Bien-Phu/Vincom-Cam-Pha", "12Go Link")</f>
        <v>12Go Link</v>
      </c>
      <c r="E1227" s="2" t="s">
        <v>1066</v>
      </c>
    </row>
    <row r="1228">
      <c r="A1228" s="2" t="s">
        <v>1101</v>
      </c>
      <c r="B1228" s="2" t="s">
        <v>1069</v>
      </c>
      <c r="C1228" s="2" t="s">
        <v>1309</v>
      </c>
      <c r="D1228" s="3" t="str">
        <f>HYPERLINK("https://12go.asia/en/travel/697-Duong-Dien-Bien-Phu/Vincom-Cam-Pha", "12Go Link")</f>
        <v>12Go Link</v>
      </c>
      <c r="E1228" s="2" t="s">
        <v>1066</v>
      </c>
    </row>
    <row r="1229">
      <c r="A1229" s="2" t="s">
        <v>1101</v>
      </c>
      <c r="B1229" s="2" t="s">
        <v>1069</v>
      </c>
      <c r="C1229" s="2" t="s">
        <v>1310</v>
      </c>
      <c r="D1229" s="3" t="str">
        <f>HYPERLINK("https://12go.asia/en/travel/730-Dien-Bien-Phu/Vincom-Cam-Pha", "12Go Link")</f>
        <v>12Go Link</v>
      </c>
      <c r="E1229" s="2" t="s">
        <v>1066</v>
      </c>
    </row>
    <row r="1230">
      <c r="A1230" s="2" t="s">
        <v>1101</v>
      </c>
      <c r="B1230" s="2" t="s">
        <v>1073</v>
      </c>
      <c r="C1230" s="2" t="s">
        <v>1311</v>
      </c>
      <c r="D1230" s="3" t="str">
        <f>HYPERLINK("https://12go.asia/en/travel/03-Nguyen-Chi-Thanh/Hanoi-Opera-House", "12Go Link")</f>
        <v>12Go Link</v>
      </c>
      <c r="E1230" s="2" t="s">
        <v>1075</v>
      </c>
    </row>
    <row r="1231">
      <c r="A1231" s="2" t="s">
        <v>1101</v>
      </c>
      <c r="B1231" s="2" t="s">
        <v>1095</v>
      </c>
      <c r="C1231" s="2" t="s">
        <v>1312</v>
      </c>
      <c r="D1231" s="3" t="str">
        <f t="shared" ref="D1231:D1232" si="222">HYPERLINK("https://12go.asia/en/travel/697-Duong-Dien-Bien-Phu/Ninh-Binh-Office", "12Go Link")</f>
        <v>12Go Link</v>
      </c>
      <c r="E1231" s="2" t="s">
        <v>1146</v>
      </c>
    </row>
    <row r="1232">
      <c r="A1232" s="2" t="s">
        <v>1101</v>
      </c>
      <c r="B1232" s="2" t="s">
        <v>1095</v>
      </c>
      <c r="C1232" s="2" t="s">
        <v>1312</v>
      </c>
      <c r="D1232" s="3" t="str">
        <f t="shared" si="222"/>
        <v>12Go Link</v>
      </c>
      <c r="E1232" s="2" t="s">
        <v>1147</v>
      </c>
    </row>
    <row r="1233">
      <c r="A1233" s="2" t="s">
        <v>1101</v>
      </c>
      <c r="B1233" s="2" t="s">
        <v>1082</v>
      </c>
      <c r="C1233" s="2" t="s">
        <v>1313</v>
      </c>
      <c r="D1233" s="3" t="str">
        <f>HYPERLINK("https://12go.asia/en/travel/415-Dien-Bien-Phu/1925-Ha-Long-Hotel", "12Go Link")</f>
        <v>12Go Link</v>
      </c>
      <c r="E1233" s="2" t="s">
        <v>1066</v>
      </c>
    </row>
    <row r="1234">
      <c r="A1234" s="2" t="s">
        <v>1101</v>
      </c>
      <c r="B1234" s="2" t="s">
        <v>1082</v>
      </c>
      <c r="C1234" s="2" t="s">
        <v>1314</v>
      </c>
      <c r="D1234" s="3" t="str">
        <f>HYPERLINK("https://12go.asia/en/travel/415-Dien-Bien-Phu/Toyota-Quang-Ninh", "12Go Link")</f>
        <v>12Go Link</v>
      </c>
      <c r="E1234" s="2" t="s">
        <v>1066</v>
      </c>
    </row>
    <row r="1235">
      <c r="A1235" s="2" t="s">
        <v>1101</v>
      </c>
      <c r="B1235" s="2" t="s">
        <v>1082</v>
      </c>
      <c r="C1235" s="2" t="s">
        <v>1315</v>
      </c>
      <c r="D1235" s="3" t="str">
        <f>HYPERLINK("https://12go.asia/en/travel/415-Dien-Bien-Phu/Tuan-Chau-Island-Coffee", "12Go Link")</f>
        <v>12Go Link</v>
      </c>
      <c r="E1235" s="2" t="s">
        <v>1066</v>
      </c>
    </row>
    <row r="1236">
      <c r="A1236" s="2" t="s">
        <v>1101</v>
      </c>
      <c r="B1236" s="2" t="s">
        <v>1082</v>
      </c>
      <c r="C1236" s="2" t="s">
        <v>1316</v>
      </c>
      <c r="D1236" s="3" t="str">
        <f>HYPERLINK("https://12go.asia/en/travel/697-Duong-Dien-Bien-Phu/1925-Ha-Long-Hotel", "12Go Link")</f>
        <v>12Go Link</v>
      </c>
      <c r="E1236" s="2" t="s">
        <v>1066</v>
      </c>
    </row>
    <row r="1237">
      <c r="A1237" s="2" t="s">
        <v>1101</v>
      </c>
      <c r="B1237" s="2" t="s">
        <v>1082</v>
      </c>
      <c r="C1237" s="2" t="s">
        <v>1317</v>
      </c>
      <c r="D1237" s="3" t="str">
        <f>HYPERLINK("https://12go.asia/en/travel/697-Duong-Dien-Bien-Phu/Toyota-Quang-Ninh", "12Go Link")</f>
        <v>12Go Link</v>
      </c>
      <c r="E1237" s="2" t="s">
        <v>1066</v>
      </c>
    </row>
    <row r="1238">
      <c r="A1238" s="2" t="s">
        <v>1101</v>
      </c>
      <c r="B1238" s="2" t="s">
        <v>1082</v>
      </c>
      <c r="C1238" s="2" t="s">
        <v>1318</v>
      </c>
      <c r="D1238" s="3" t="str">
        <f>HYPERLINK("https://12go.asia/en/travel/697-Duong-Dien-Bien-Phu/Tuan-Chau-Island-Coffee", "12Go Link")</f>
        <v>12Go Link</v>
      </c>
      <c r="E1238" s="2" t="s">
        <v>1066</v>
      </c>
    </row>
    <row r="1239">
      <c r="A1239" s="2" t="s">
        <v>1101</v>
      </c>
      <c r="B1239" s="2" t="s">
        <v>1082</v>
      </c>
      <c r="C1239" s="2" t="s">
        <v>1319</v>
      </c>
      <c r="D1239" s="3" t="str">
        <f>HYPERLINK("https://12go.asia/en/travel/730-Dien-Bien-Phu/1925-Ha-Long-Hotel", "12Go Link")</f>
        <v>12Go Link</v>
      </c>
      <c r="E1239" s="2" t="s">
        <v>1066</v>
      </c>
    </row>
    <row r="1240">
      <c r="A1240" s="2" t="s">
        <v>1101</v>
      </c>
      <c r="B1240" s="2" t="s">
        <v>1082</v>
      </c>
      <c r="C1240" s="2" t="s">
        <v>1320</v>
      </c>
      <c r="D1240" s="3" t="str">
        <f>HYPERLINK("https://12go.asia/en/travel/730-Dien-Bien-Phu/Toyota-Quang-Ninh", "12Go Link")</f>
        <v>12Go Link</v>
      </c>
      <c r="E1240" s="2" t="s">
        <v>1066</v>
      </c>
    </row>
    <row r="1241">
      <c r="A1241" s="2" t="s">
        <v>1101</v>
      </c>
      <c r="B1241" s="2" t="s">
        <v>1082</v>
      </c>
      <c r="C1241" s="2" t="s">
        <v>1321</v>
      </c>
      <c r="D1241" s="3" t="str">
        <f>HYPERLINK("https://12go.asia/en/travel/730-Dien-Bien-Phu/Tuan-Chau-Island-Coffee", "12Go Link")</f>
        <v>12Go Link</v>
      </c>
      <c r="E1241" s="2" t="s">
        <v>1066</v>
      </c>
    </row>
    <row r="1242">
      <c r="A1242" s="2" t="s">
        <v>1101</v>
      </c>
      <c r="B1242" s="2" t="s">
        <v>1082</v>
      </c>
      <c r="C1242" s="2" t="s">
        <v>1322</v>
      </c>
      <c r="D1242" s="3" t="str">
        <f>HYPERLINK("https://12go.asia/en/travel/Sapa-Bus-Station/Tuan-Chau-Island-Coffee", "12Go Link")</f>
        <v>12Go Link</v>
      </c>
      <c r="E1242" s="2" t="s">
        <v>152</v>
      </c>
    </row>
    <row r="1243">
      <c r="A1243" s="2" t="s">
        <v>1101</v>
      </c>
      <c r="B1243" s="2" t="s">
        <v>1082</v>
      </c>
      <c r="C1243" s="2" t="s">
        <v>1323</v>
      </c>
      <c r="D1243" s="3" t="str">
        <f t="shared" ref="D1243:D1244" si="223">HYPERLINK("https://12go.asia/en/travel/Thanh-Binh-Hotel/B5-Tuan-Chau-International-Marina", "12Go Link")</f>
        <v>12Go Link</v>
      </c>
      <c r="E1243" s="2" t="s">
        <v>1162</v>
      </c>
    </row>
    <row r="1244">
      <c r="A1244" s="2" t="s">
        <v>1101</v>
      </c>
      <c r="B1244" s="2" t="s">
        <v>1082</v>
      </c>
      <c r="C1244" s="2" t="s">
        <v>1323</v>
      </c>
      <c r="D1244" s="3" t="str">
        <f t="shared" si="223"/>
        <v>12Go Link</v>
      </c>
      <c r="E1244" s="2" t="s">
        <v>1163</v>
      </c>
    </row>
    <row r="1245">
      <c r="A1245" s="4" t="s">
        <v>1107</v>
      </c>
      <c r="B1245" s="4" t="s">
        <v>1073</v>
      </c>
      <c r="C1245" s="4" t="s">
        <v>1324</v>
      </c>
      <c r="D1245" s="5" t="str">
        <f>HYPERLINK("https://12go.asia/en/travel/Tam-Coc-Queen-Travel-Office/208-Tran-Quang-Khai", "12Go Link")</f>
        <v>12Go Link</v>
      </c>
      <c r="E1245" s="4" t="s">
        <v>1142</v>
      </c>
    </row>
    <row r="1246">
      <c r="A1246" s="4" t="s">
        <v>1107</v>
      </c>
      <c r="B1246" s="4" t="s">
        <v>1073</v>
      </c>
      <c r="C1246" s="4" t="s">
        <v>1325</v>
      </c>
      <c r="D1246" s="5" t="str">
        <f>HYPERLINK("https://12go.asia/en/travel/Tam-Coc-Queen-Travel-Office/Hanoi-Central-Circus", "12Go Link")</f>
        <v>12Go Link</v>
      </c>
      <c r="E1246" s="4" t="s">
        <v>1142</v>
      </c>
    </row>
    <row r="1247">
      <c r="A1247" s="2" t="s">
        <v>1061</v>
      </c>
      <c r="B1247" s="2" t="s">
        <v>1033</v>
      </c>
      <c r="C1247" s="2" t="s">
        <v>1326</v>
      </c>
      <c r="D1247" s="3" t="str">
        <f t="shared" ref="D1247:D1249" si="224">HYPERLINK("https://12go.asia/en/travel/Dinh-Nhan-Bus-VP-Binh-Phuoc/262-Ho-Nghinh", "12Go Link")</f>
        <v>12Go Link</v>
      </c>
      <c r="E1247" s="2" t="s">
        <v>1035</v>
      </c>
    </row>
    <row r="1248">
      <c r="A1248" s="2" t="s">
        <v>1061</v>
      </c>
      <c r="B1248" s="2" t="s">
        <v>1033</v>
      </c>
      <c r="C1248" s="2" t="s">
        <v>1326</v>
      </c>
      <c r="D1248" s="3" t="str">
        <f t="shared" si="224"/>
        <v>12Go Link</v>
      </c>
      <c r="E1248" s="2" t="s">
        <v>1036</v>
      </c>
    </row>
    <row r="1249">
      <c r="A1249" s="2" t="s">
        <v>1061</v>
      </c>
      <c r="B1249" s="2" t="s">
        <v>1033</v>
      </c>
      <c r="C1249" s="2" t="s">
        <v>1326</v>
      </c>
      <c r="D1249" s="3" t="str">
        <f t="shared" si="224"/>
        <v>12Go Link</v>
      </c>
      <c r="E1249" s="2" t="s">
        <v>1037</v>
      </c>
    </row>
    <row r="1250">
      <c r="A1250" s="4" t="s">
        <v>1223</v>
      </c>
      <c r="B1250" s="4" t="s">
        <v>1051</v>
      </c>
      <c r="C1250" s="4" t="s">
        <v>1327</v>
      </c>
      <c r="D1250" s="5" t="str">
        <f>HYPERLINK("https://12go.asia/en/travel/Vung-Tau-Bus-Station/94-Le-Hong-Phong", "12Go Link")</f>
        <v>12Go Link</v>
      </c>
      <c r="E1250" s="4" t="s">
        <v>1185</v>
      </c>
    </row>
    <row r="1251">
      <c r="A1251" s="10"/>
      <c r="B1251" s="10"/>
      <c r="C1251" s="10"/>
      <c r="D1251" s="10"/>
      <c r="E1251" s="10"/>
    </row>
    <row r="1252">
      <c r="A1252" s="10"/>
      <c r="B1252" s="10"/>
      <c r="C1252" s="10"/>
      <c r="D1252" s="10"/>
      <c r="E1252" s="10"/>
    </row>
    <row r="1253">
      <c r="A1253" s="10"/>
      <c r="B1253" s="10"/>
      <c r="C1253" s="10"/>
      <c r="D1253" s="10"/>
      <c r="E1253" s="10"/>
    </row>
    <row r="1254">
      <c r="A1254" s="10"/>
      <c r="B1254" s="10"/>
      <c r="C1254" s="10"/>
      <c r="D1254" s="10"/>
      <c r="E1254" s="10"/>
    </row>
    <row r="1255">
      <c r="A1255" s="10"/>
      <c r="B1255" s="10"/>
      <c r="C1255" s="10"/>
      <c r="D1255" s="10"/>
      <c r="E1255" s="10"/>
    </row>
    <row r="1256">
      <c r="A1256" s="10"/>
      <c r="B1256" s="10"/>
      <c r="C1256" s="10"/>
      <c r="D1256" s="10"/>
      <c r="E1256" s="10"/>
    </row>
    <row r="1257">
      <c r="A1257" s="10"/>
      <c r="B1257" s="10"/>
      <c r="C1257" s="10"/>
      <c r="D1257" s="10"/>
      <c r="E1257" s="10"/>
    </row>
    <row r="1258">
      <c r="A1258" s="10"/>
      <c r="B1258" s="10"/>
      <c r="C1258" s="10"/>
      <c r="D1258" s="10"/>
      <c r="E1258" s="10"/>
    </row>
    <row r="1259">
      <c r="A1259" s="10"/>
      <c r="B1259" s="10"/>
      <c r="C1259" s="10"/>
      <c r="D1259" s="10"/>
      <c r="E1259" s="10"/>
    </row>
    <row r="1260">
      <c r="A1260" s="10"/>
      <c r="B1260" s="10"/>
      <c r="C1260" s="10"/>
      <c r="D1260" s="10"/>
      <c r="E1260" s="10"/>
    </row>
    <row r="1261">
      <c r="A1261" s="10"/>
      <c r="B1261" s="10"/>
      <c r="C1261" s="10"/>
      <c r="D1261" s="10"/>
      <c r="E1261" s="10"/>
    </row>
    <row r="1262">
      <c r="A1262" s="10"/>
      <c r="B1262" s="10"/>
      <c r="C1262" s="10"/>
      <c r="D1262" s="10"/>
      <c r="E1262" s="10"/>
    </row>
    <row r="1263">
      <c r="A1263" s="10"/>
      <c r="B1263" s="10"/>
      <c r="C1263" s="10"/>
      <c r="D1263" s="10"/>
      <c r="E1263" s="10"/>
    </row>
    <row r="1264">
      <c r="A1264" s="10"/>
      <c r="B1264" s="10"/>
      <c r="C1264" s="10"/>
      <c r="D1264" s="10"/>
      <c r="E1264" s="10"/>
    </row>
    <row r="1265">
      <c r="A1265" s="10"/>
      <c r="B1265" s="10"/>
      <c r="C1265" s="10"/>
      <c r="D1265" s="10"/>
      <c r="E1265" s="10"/>
    </row>
    <row r="1266">
      <c r="A1266" s="10"/>
      <c r="B1266" s="10"/>
      <c r="C1266" s="10"/>
      <c r="D1266" s="10"/>
      <c r="E1266" s="10"/>
    </row>
    <row r="1267">
      <c r="A1267" s="10"/>
      <c r="B1267" s="10"/>
      <c r="C1267" s="10"/>
      <c r="D1267" s="10"/>
      <c r="E1267" s="10"/>
    </row>
    <row r="1268">
      <c r="A1268" s="10"/>
      <c r="B1268" s="10"/>
      <c r="C1268" s="10"/>
      <c r="D1268" s="10"/>
      <c r="E1268" s="10"/>
    </row>
    <row r="1269">
      <c r="A1269" s="10"/>
      <c r="B1269" s="10"/>
      <c r="C1269" s="10"/>
      <c r="D1269" s="10"/>
      <c r="E1269" s="10"/>
    </row>
    <row r="1270">
      <c r="A1270" s="10"/>
      <c r="B1270" s="10"/>
      <c r="C1270" s="10"/>
      <c r="D1270" s="10"/>
      <c r="E1270" s="10"/>
    </row>
    <row r="1271">
      <c r="A1271" s="10"/>
      <c r="B1271" s="10"/>
      <c r="C1271" s="10"/>
      <c r="D1271" s="10"/>
      <c r="E1271" s="10"/>
    </row>
    <row r="1272">
      <c r="A1272" s="10"/>
      <c r="B1272" s="10"/>
      <c r="C1272" s="10"/>
      <c r="D1272" s="10"/>
      <c r="E1272" s="10"/>
    </row>
    <row r="1273">
      <c r="A1273" s="10"/>
      <c r="B1273" s="10"/>
      <c r="C1273" s="10"/>
      <c r="D1273" s="10"/>
      <c r="E1273" s="10"/>
    </row>
    <row r="1274">
      <c r="A1274" s="10"/>
      <c r="B1274" s="10"/>
      <c r="C1274" s="10"/>
      <c r="D1274" s="10"/>
      <c r="E1274" s="10"/>
    </row>
    <row r="1275">
      <c r="A1275" s="10"/>
      <c r="B1275" s="10"/>
      <c r="C1275" s="10"/>
      <c r="D1275" s="10"/>
      <c r="E1275" s="10"/>
    </row>
    <row r="1276">
      <c r="A1276" s="10"/>
      <c r="B1276" s="10"/>
      <c r="C1276" s="10"/>
      <c r="D1276" s="10"/>
      <c r="E1276" s="10"/>
    </row>
    <row r="1277">
      <c r="A1277" s="10"/>
      <c r="B1277" s="10"/>
      <c r="C1277" s="10"/>
      <c r="D1277" s="10"/>
      <c r="E1277" s="10"/>
    </row>
    <row r="1278">
      <c r="A1278" s="10"/>
      <c r="B1278" s="10"/>
      <c r="C1278" s="10"/>
      <c r="D1278" s="10"/>
      <c r="E1278" s="10"/>
    </row>
    <row r="1279">
      <c r="A1279" s="10"/>
      <c r="B1279" s="10"/>
      <c r="C1279" s="10"/>
      <c r="D1279" s="10"/>
      <c r="E1279" s="10"/>
    </row>
    <row r="1280">
      <c r="A1280" s="10"/>
      <c r="B1280" s="10"/>
      <c r="C1280" s="10"/>
      <c r="D1280" s="10"/>
      <c r="E1280" s="10"/>
    </row>
    <row r="1281">
      <c r="A1281" s="10"/>
      <c r="B1281" s="10"/>
      <c r="C1281" s="10"/>
      <c r="D1281" s="10"/>
      <c r="E1281" s="10"/>
    </row>
    <row r="1282">
      <c r="A1282" s="10"/>
      <c r="B1282" s="10"/>
      <c r="C1282" s="10"/>
      <c r="D1282" s="10"/>
      <c r="E1282" s="10"/>
    </row>
    <row r="1283">
      <c r="A1283" s="10"/>
      <c r="B1283" s="10"/>
      <c r="C1283" s="10"/>
      <c r="D1283" s="10"/>
      <c r="E1283" s="10"/>
    </row>
    <row r="1284">
      <c r="A1284" s="10"/>
      <c r="B1284" s="10"/>
      <c r="C1284" s="10"/>
      <c r="D1284" s="10"/>
      <c r="E1284" s="10"/>
    </row>
    <row r="1285">
      <c r="A1285" s="10"/>
      <c r="B1285" s="10"/>
      <c r="C1285" s="10"/>
      <c r="D1285" s="10"/>
      <c r="E1285" s="10"/>
    </row>
    <row r="1286">
      <c r="A1286" s="10"/>
      <c r="B1286" s="10"/>
      <c r="C1286" s="10"/>
      <c r="D1286" s="10"/>
      <c r="E1286" s="10"/>
    </row>
    <row r="1287">
      <c r="A1287" s="10"/>
      <c r="B1287" s="10"/>
      <c r="C1287" s="10"/>
      <c r="D1287" s="10"/>
      <c r="E1287" s="10"/>
    </row>
    <row r="1288">
      <c r="A1288" s="10"/>
      <c r="B1288" s="10"/>
      <c r="C1288" s="10"/>
      <c r="D1288" s="10"/>
      <c r="E1288" s="10"/>
    </row>
    <row r="1289">
      <c r="A1289" s="10"/>
      <c r="B1289" s="10"/>
      <c r="C1289" s="10"/>
      <c r="D1289" s="10"/>
      <c r="E1289" s="10"/>
    </row>
    <row r="1290">
      <c r="A1290" s="10"/>
      <c r="B1290" s="10"/>
      <c r="C1290" s="10"/>
      <c r="D1290" s="10"/>
      <c r="E1290" s="10"/>
    </row>
    <row r="1291">
      <c r="A1291" s="10"/>
      <c r="B1291" s="10"/>
      <c r="C1291" s="10"/>
      <c r="D1291" s="10"/>
      <c r="E1291" s="10"/>
    </row>
    <row r="1292">
      <c r="A1292" s="10"/>
      <c r="B1292" s="10"/>
      <c r="C1292" s="10"/>
      <c r="D1292" s="10"/>
      <c r="E1292" s="10"/>
    </row>
    <row r="1293">
      <c r="A1293" s="10"/>
      <c r="B1293" s="10"/>
      <c r="C1293" s="10"/>
      <c r="D1293" s="10"/>
      <c r="E1293" s="10"/>
    </row>
    <row r="1294">
      <c r="A1294" s="10"/>
      <c r="B1294" s="10"/>
      <c r="C1294" s="10"/>
      <c r="D1294" s="10"/>
      <c r="E1294" s="10"/>
    </row>
    <row r="1295">
      <c r="A1295" s="10"/>
      <c r="B1295" s="10"/>
      <c r="C1295" s="10"/>
      <c r="D1295" s="10"/>
      <c r="E1295" s="10"/>
    </row>
    <row r="1296">
      <c r="A1296" s="10"/>
      <c r="B1296" s="10"/>
      <c r="C1296" s="10"/>
      <c r="D1296" s="10"/>
      <c r="E1296" s="10"/>
    </row>
    <row r="1297">
      <c r="A1297" s="10"/>
      <c r="B1297" s="10"/>
      <c r="C1297" s="10"/>
      <c r="D1297" s="10"/>
      <c r="E1297" s="10"/>
    </row>
    <row r="1298">
      <c r="A1298" s="10"/>
      <c r="B1298" s="10"/>
      <c r="C1298" s="10"/>
      <c r="D1298" s="10"/>
      <c r="E1298" s="10"/>
    </row>
    <row r="1299">
      <c r="A1299" s="10"/>
      <c r="B1299" s="10"/>
      <c r="C1299" s="10"/>
      <c r="D1299" s="10"/>
      <c r="E1299" s="10"/>
    </row>
    <row r="1300">
      <c r="A1300" s="10"/>
      <c r="B1300" s="10"/>
      <c r="C1300" s="10"/>
      <c r="D1300" s="10"/>
      <c r="E1300" s="10"/>
    </row>
    <row r="1301">
      <c r="A1301" s="10"/>
      <c r="B1301" s="10"/>
      <c r="C1301" s="10"/>
      <c r="D1301" s="10"/>
      <c r="E1301" s="10"/>
    </row>
    <row r="1302">
      <c r="A1302" s="10"/>
      <c r="B1302" s="10"/>
      <c r="C1302" s="10"/>
      <c r="D1302" s="10"/>
      <c r="E1302" s="10"/>
    </row>
    <row r="1303">
      <c r="A1303" s="10"/>
      <c r="B1303" s="10"/>
      <c r="C1303" s="10"/>
      <c r="D1303" s="10"/>
      <c r="E1303" s="10"/>
    </row>
    <row r="1304">
      <c r="A1304" s="10"/>
      <c r="B1304" s="10"/>
      <c r="C1304" s="10"/>
      <c r="D1304" s="10"/>
      <c r="E1304" s="10"/>
    </row>
    <row r="1305">
      <c r="A1305" s="10"/>
      <c r="B1305" s="10"/>
      <c r="C1305" s="10"/>
      <c r="D1305" s="10"/>
      <c r="E1305" s="10"/>
    </row>
    <row r="1306">
      <c r="A1306" s="10"/>
      <c r="B1306" s="10"/>
      <c r="C1306" s="10"/>
      <c r="D1306" s="10"/>
      <c r="E1306" s="10"/>
    </row>
    <row r="1307">
      <c r="A1307" s="10"/>
      <c r="B1307" s="10"/>
      <c r="C1307" s="10"/>
      <c r="D1307" s="10"/>
      <c r="E1307" s="10"/>
    </row>
    <row r="1308">
      <c r="A1308" s="10"/>
      <c r="B1308" s="10"/>
      <c r="C1308" s="10"/>
      <c r="D1308" s="10"/>
      <c r="E1308" s="10"/>
    </row>
    <row r="1309">
      <c r="A1309" s="10"/>
      <c r="B1309" s="10"/>
      <c r="C1309" s="10"/>
      <c r="D1309" s="10"/>
      <c r="E1309" s="10"/>
    </row>
    <row r="1310">
      <c r="A1310" s="10"/>
      <c r="B1310" s="10"/>
      <c r="C1310" s="10"/>
      <c r="D1310" s="10"/>
      <c r="E1310" s="10"/>
    </row>
    <row r="1311">
      <c r="A1311" s="10"/>
      <c r="B1311" s="10"/>
      <c r="C1311" s="10"/>
      <c r="D1311" s="10"/>
      <c r="E1311" s="10"/>
    </row>
    <row r="1312">
      <c r="A1312" s="10"/>
      <c r="B1312" s="10"/>
      <c r="C1312" s="10"/>
      <c r="D1312" s="10"/>
      <c r="E1312" s="10"/>
    </row>
    <row r="1313">
      <c r="A1313" s="10"/>
      <c r="B1313" s="10"/>
      <c r="C1313" s="10"/>
      <c r="D1313" s="10"/>
      <c r="E1313" s="10"/>
    </row>
    <row r="1314">
      <c r="A1314" s="10"/>
      <c r="B1314" s="10"/>
      <c r="C1314" s="10"/>
      <c r="D1314" s="10"/>
      <c r="E1314" s="10"/>
    </row>
    <row r="1315">
      <c r="A1315" s="10"/>
      <c r="B1315" s="10"/>
      <c r="C1315" s="10"/>
      <c r="D1315" s="10"/>
      <c r="E1315" s="10"/>
    </row>
    <row r="1316">
      <c r="A1316" s="10"/>
      <c r="B1316" s="10"/>
      <c r="C1316" s="10"/>
      <c r="D1316" s="10"/>
      <c r="E1316" s="10"/>
    </row>
    <row r="1317">
      <c r="A1317" s="10"/>
      <c r="B1317" s="10"/>
      <c r="C1317" s="10"/>
      <c r="D1317" s="10"/>
      <c r="E1317" s="10"/>
    </row>
    <row r="1318">
      <c r="A1318" s="10"/>
      <c r="B1318" s="10"/>
      <c r="C1318" s="10"/>
      <c r="D1318" s="10"/>
      <c r="E1318" s="10"/>
    </row>
    <row r="1319">
      <c r="A1319" s="10"/>
      <c r="B1319" s="10"/>
      <c r="C1319" s="10"/>
      <c r="D1319" s="10"/>
      <c r="E1319" s="10"/>
    </row>
    <row r="1320">
      <c r="A1320" s="10"/>
      <c r="B1320" s="10"/>
      <c r="C1320" s="10"/>
      <c r="D1320" s="10"/>
      <c r="E1320" s="10"/>
    </row>
    <row r="1321">
      <c r="A1321" s="10"/>
      <c r="B1321" s="10"/>
      <c r="C1321" s="10"/>
      <c r="D1321" s="10"/>
      <c r="E1321" s="10"/>
    </row>
    <row r="1322">
      <c r="A1322" s="10"/>
      <c r="B1322" s="10"/>
      <c r="C1322" s="10"/>
      <c r="D1322" s="10"/>
      <c r="E1322" s="10"/>
    </row>
    <row r="1323">
      <c r="A1323" s="10"/>
      <c r="B1323" s="10"/>
      <c r="C1323" s="10"/>
      <c r="D1323" s="10"/>
      <c r="E1323" s="10"/>
    </row>
    <row r="1324">
      <c r="A1324" s="10"/>
      <c r="B1324" s="10"/>
      <c r="C1324" s="10"/>
      <c r="D1324" s="10"/>
      <c r="E1324" s="10"/>
    </row>
    <row r="1325">
      <c r="A1325" s="10"/>
      <c r="B1325" s="10"/>
      <c r="C1325" s="10"/>
      <c r="D1325" s="10"/>
      <c r="E1325" s="10"/>
    </row>
    <row r="1326">
      <c r="A1326" s="10"/>
      <c r="B1326" s="10"/>
      <c r="C1326" s="10"/>
      <c r="D1326" s="10"/>
      <c r="E1326" s="10"/>
    </row>
    <row r="1327">
      <c r="A1327" s="10"/>
      <c r="B1327" s="10"/>
      <c r="C1327" s="10"/>
      <c r="D1327" s="10"/>
      <c r="E1327" s="10"/>
    </row>
    <row r="1328">
      <c r="A1328" s="10"/>
      <c r="B1328" s="10"/>
      <c r="C1328" s="10"/>
      <c r="D1328" s="10"/>
      <c r="E1328" s="10"/>
    </row>
    <row r="1329">
      <c r="A1329" s="10"/>
      <c r="B1329" s="10"/>
      <c r="C1329" s="10"/>
      <c r="D1329" s="10"/>
      <c r="E1329" s="10"/>
    </row>
    <row r="1330">
      <c r="A1330" s="10"/>
      <c r="B1330" s="10"/>
      <c r="C1330" s="10"/>
      <c r="D1330" s="10"/>
      <c r="E1330" s="10"/>
    </row>
    <row r="1331">
      <c r="A1331" s="10"/>
      <c r="B1331" s="10"/>
      <c r="C1331" s="10"/>
      <c r="D1331" s="10"/>
      <c r="E1331" s="10"/>
    </row>
    <row r="1332">
      <c r="A1332" s="10"/>
      <c r="B1332" s="10"/>
      <c r="C1332" s="10"/>
      <c r="D1332" s="10"/>
      <c r="E1332" s="10"/>
    </row>
    <row r="1333">
      <c r="A1333" s="10"/>
      <c r="B1333" s="10"/>
      <c r="C1333" s="10"/>
      <c r="D1333" s="10"/>
      <c r="E1333" s="10"/>
    </row>
    <row r="1334">
      <c r="A1334" s="10"/>
      <c r="B1334" s="10"/>
      <c r="C1334" s="10"/>
      <c r="D1334" s="10"/>
      <c r="E1334" s="10"/>
    </row>
    <row r="1335">
      <c r="A1335" s="10"/>
      <c r="B1335" s="10"/>
      <c r="C1335" s="10"/>
      <c r="D1335" s="10"/>
      <c r="E1335" s="10"/>
    </row>
    <row r="1336">
      <c r="A1336" s="10"/>
      <c r="B1336" s="10"/>
      <c r="C1336" s="10"/>
      <c r="D1336" s="10"/>
      <c r="E1336" s="10"/>
    </row>
    <row r="1337">
      <c r="A1337" s="10"/>
      <c r="B1337" s="10"/>
      <c r="C1337" s="10"/>
      <c r="D1337" s="10"/>
      <c r="E1337" s="10"/>
    </row>
    <row r="1338">
      <c r="A1338" s="10"/>
      <c r="B1338" s="10"/>
      <c r="C1338" s="10"/>
      <c r="D1338" s="10"/>
      <c r="E1338" s="10"/>
    </row>
    <row r="1339">
      <c r="A1339" s="10"/>
      <c r="B1339" s="10"/>
      <c r="C1339" s="10"/>
      <c r="D1339" s="10"/>
      <c r="E1339" s="10"/>
    </row>
    <row r="1340">
      <c r="A1340" s="10"/>
      <c r="B1340" s="10"/>
      <c r="C1340" s="10"/>
      <c r="D1340" s="10"/>
      <c r="E1340" s="10"/>
    </row>
    <row r="1341">
      <c r="A1341" s="10"/>
      <c r="B1341" s="10"/>
      <c r="C1341" s="10"/>
      <c r="D1341" s="10"/>
      <c r="E1341" s="10"/>
    </row>
    <row r="1342">
      <c r="A1342" s="10"/>
      <c r="B1342" s="10"/>
      <c r="C1342" s="10"/>
      <c r="D1342" s="10"/>
      <c r="E1342" s="10"/>
    </row>
    <row r="1343">
      <c r="A1343" s="10"/>
      <c r="B1343" s="10"/>
      <c r="C1343" s="10"/>
      <c r="D1343" s="10"/>
      <c r="E1343" s="10"/>
    </row>
    <row r="1344">
      <c r="A1344" s="10"/>
      <c r="B1344" s="10"/>
      <c r="C1344" s="10"/>
      <c r="D1344" s="10"/>
      <c r="E1344" s="10"/>
    </row>
    <row r="1345">
      <c r="A1345" s="10"/>
      <c r="B1345" s="10"/>
      <c r="C1345" s="10"/>
      <c r="D1345" s="10"/>
      <c r="E1345" s="10"/>
    </row>
    <row r="1346">
      <c r="A1346" s="10"/>
      <c r="B1346" s="10"/>
      <c r="C1346" s="10"/>
      <c r="D1346" s="10"/>
      <c r="E1346" s="10"/>
    </row>
    <row r="1347">
      <c r="A1347" s="10"/>
      <c r="B1347" s="10"/>
      <c r="C1347" s="10"/>
      <c r="D1347" s="10"/>
      <c r="E1347" s="10"/>
    </row>
    <row r="1348">
      <c r="A1348" s="10"/>
      <c r="B1348" s="10"/>
      <c r="C1348" s="10"/>
      <c r="D1348" s="10"/>
      <c r="E1348" s="10"/>
    </row>
    <row r="1349">
      <c r="A1349" s="10"/>
      <c r="B1349" s="10"/>
      <c r="C1349" s="10"/>
      <c r="D1349" s="10"/>
      <c r="E1349" s="10"/>
    </row>
    <row r="1350">
      <c r="A1350" s="10"/>
      <c r="B1350" s="10"/>
      <c r="C1350" s="10"/>
      <c r="D1350" s="10"/>
      <c r="E1350" s="10"/>
    </row>
    <row r="1351">
      <c r="A1351" s="10"/>
      <c r="B1351" s="10"/>
      <c r="C1351" s="10"/>
      <c r="D1351" s="10"/>
      <c r="E1351" s="10"/>
    </row>
    <row r="1352">
      <c r="A1352" s="10"/>
      <c r="B1352" s="10"/>
      <c r="C1352" s="10"/>
      <c r="D1352" s="10"/>
      <c r="E1352" s="10"/>
    </row>
    <row r="1353">
      <c r="A1353" s="10"/>
      <c r="B1353" s="10"/>
      <c r="C1353" s="10"/>
      <c r="D1353" s="10"/>
      <c r="E1353" s="10"/>
    </row>
    <row r="1354">
      <c r="A1354" s="10"/>
      <c r="B1354" s="10"/>
      <c r="C1354" s="10"/>
      <c r="D1354" s="10"/>
      <c r="E1354" s="10"/>
    </row>
    <row r="1355">
      <c r="A1355" s="10"/>
      <c r="B1355" s="10"/>
      <c r="C1355" s="10"/>
      <c r="D1355" s="10"/>
      <c r="E1355" s="10"/>
    </row>
    <row r="1356">
      <c r="A1356" s="10"/>
      <c r="B1356" s="10"/>
      <c r="C1356" s="10"/>
      <c r="D1356" s="10"/>
      <c r="E1356" s="10"/>
    </row>
    <row r="1357">
      <c r="A1357" s="10"/>
      <c r="B1357" s="10"/>
      <c r="C1357" s="10"/>
      <c r="D1357" s="10"/>
      <c r="E1357" s="10"/>
    </row>
    <row r="1358">
      <c r="A1358" s="10"/>
      <c r="B1358" s="10"/>
      <c r="C1358" s="10"/>
      <c r="D1358" s="10"/>
      <c r="E1358" s="10"/>
    </row>
    <row r="1359">
      <c r="A1359" s="10"/>
      <c r="B1359" s="10"/>
      <c r="C1359" s="10"/>
      <c r="D1359" s="10"/>
      <c r="E1359" s="10"/>
    </row>
    <row r="1360">
      <c r="A1360" s="10"/>
      <c r="B1360" s="10"/>
      <c r="C1360" s="10"/>
      <c r="D1360" s="10"/>
      <c r="E1360" s="10"/>
    </row>
    <row r="1361">
      <c r="A1361" s="10"/>
      <c r="B1361" s="10"/>
      <c r="C1361" s="10"/>
      <c r="D1361" s="10"/>
      <c r="E1361" s="10"/>
    </row>
    <row r="1362">
      <c r="A1362" s="10"/>
      <c r="B1362" s="10"/>
      <c r="C1362" s="10"/>
      <c r="D1362" s="10"/>
      <c r="E1362" s="10"/>
    </row>
    <row r="1363">
      <c r="A1363" s="10"/>
      <c r="B1363" s="10"/>
      <c r="C1363" s="10"/>
      <c r="D1363" s="10"/>
      <c r="E1363" s="10"/>
    </row>
    <row r="1364">
      <c r="A1364" s="10"/>
      <c r="B1364" s="10"/>
      <c r="C1364" s="10"/>
      <c r="D1364" s="10"/>
      <c r="E1364" s="10"/>
    </row>
    <row r="1365">
      <c r="A1365" s="10"/>
      <c r="B1365" s="10"/>
      <c r="C1365" s="10"/>
      <c r="D1365" s="10"/>
      <c r="E1365" s="10"/>
    </row>
    <row r="1366">
      <c r="A1366" s="10"/>
      <c r="B1366" s="10"/>
      <c r="C1366" s="10"/>
      <c r="D1366" s="10"/>
      <c r="E1366" s="10"/>
    </row>
    <row r="1367">
      <c r="A1367" s="10"/>
      <c r="B1367" s="10"/>
      <c r="C1367" s="10"/>
      <c r="D1367" s="10"/>
      <c r="E1367" s="10"/>
    </row>
    <row r="1368">
      <c r="A1368" s="10"/>
      <c r="B1368" s="10"/>
      <c r="C1368" s="10"/>
      <c r="D1368" s="10"/>
      <c r="E1368" s="10"/>
    </row>
    <row r="1369">
      <c r="A1369" s="10"/>
      <c r="B1369" s="10"/>
      <c r="C1369" s="10"/>
      <c r="D1369" s="10"/>
      <c r="E1369" s="10"/>
    </row>
    <row r="1370">
      <c r="A1370" s="10"/>
      <c r="B1370" s="10"/>
      <c r="C1370" s="10"/>
      <c r="D1370" s="10"/>
      <c r="E1370" s="10"/>
    </row>
    <row r="1371">
      <c r="A1371" s="10"/>
      <c r="B1371" s="10"/>
      <c r="C1371" s="10"/>
      <c r="D1371" s="10"/>
      <c r="E1371" s="10"/>
    </row>
    <row r="1372">
      <c r="A1372" s="10"/>
      <c r="B1372" s="10"/>
      <c r="C1372" s="10"/>
      <c r="D1372" s="10"/>
      <c r="E1372" s="10"/>
    </row>
    <row r="1373">
      <c r="A1373" s="10"/>
      <c r="B1373" s="10"/>
      <c r="C1373" s="10"/>
      <c r="D1373" s="10"/>
      <c r="E1373" s="10"/>
    </row>
    <row r="1374">
      <c r="A1374" s="10"/>
      <c r="B1374" s="10"/>
      <c r="C1374" s="10"/>
      <c r="D1374" s="10"/>
      <c r="E1374" s="10"/>
    </row>
    <row r="1375">
      <c r="A1375" s="10"/>
      <c r="B1375" s="10"/>
      <c r="C1375" s="10"/>
      <c r="D1375" s="10"/>
      <c r="E1375" s="10"/>
    </row>
    <row r="1376">
      <c r="A1376" s="10"/>
      <c r="B1376" s="10"/>
      <c r="C1376" s="10"/>
      <c r="D1376" s="10"/>
      <c r="E1376" s="10"/>
    </row>
    <row r="1377">
      <c r="A1377" s="10"/>
      <c r="B1377" s="10"/>
      <c r="C1377" s="10"/>
      <c r="D1377" s="10"/>
      <c r="E1377" s="10"/>
    </row>
    <row r="1378">
      <c r="A1378" s="10"/>
      <c r="B1378" s="10"/>
      <c r="C1378" s="10"/>
      <c r="D1378" s="10"/>
      <c r="E1378" s="10"/>
    </row>
    <row r="1379">
      <c r="A1379" s="10"/>
      <c r="B1379" s="10"/>
      <c r="C1379" s="10"/>
      <c r="D1379" s="10"/>
      <c r="E1379" s="10"/>
    </row>
    <row r="1380">
      <c r="A1380" s="10"/>
      <c r="B1380" s="10"/>
      <c r="C1380" s="10"/>
      <c r="D1380" s="10"/>
      <c r="E1380" s="10"/>
    </row>
    <row r="1381">
      <c r="A1381" s="10"/>
      <c r="B1381" s="10"/>
      <c r="C1381" s="10"/>
      <c r="D1381" s="10"/>
      <c r="E1381" s="10"/>
    </row>
    <row r="1382">
      <c r="A1382" s="10"/>
      <c r="B1382" s="10"/>
      <c r="C1382" s="10"/>
      <c r="D1382" s="10"/>
      <c r="E1382" s="10"/>
    </row>
    <row r="1383">
      <c r="A1383" s="10"/>
      <c r="B1383" s="10"/>
      <c r="C1383" s="10"/>
      <c r="D1383" s="10"/>
      <c r="E1383" s="10"/>
    </row>
    <row r="1384">
      <c r="A1384" s="10"/>
      <c r="B1384" s="10"/>
      <c r="C1384" s="10"/>
      <c r="D1384" s="10"/>
      <c r="E1384" s="10"/>
    </row>
    <row r="1385">
      <c r="A1385" s="10"/>
      <c r="B1385" s="10"/>
      <c r="C1385" s="10"/>
      <c r="D1385" s="10"/>
      <c r="E1385" s="10"/>
    </row>
    <row r="1386">
      <c r="A1386" s="10"/>
      <c r="B1386" s="10"/>
      <c r="C1386" s="10"/>
      <c r="D1386" s="10"/>
      <c r="E1386" s="10"/>
    </row>
    <row r="1387">
      <c r="A1387" s="10"/>
      <c r="B1387" s="10"/>
      <c r="C1387" s="10"/>
      <c r="D1387" s="10"/>
      <c r="E1387" s="10"/>
    </row>
    <row r="1388">
      <c r="A1388" s="10"/>
      <c r="B1388" s="10"/>
      <c r="C1388" s="10"/>
      <c r="D1388" s="10"/>
      <c r="E1388" s="10"/>
    </row>
    <row r="1389">
      <c r="A1389" s="10"/>
      <c r="B1389" s="10"/>
      <c r="C1389" s="10"/>
      <c r="D1389" s="10"/>
      <c r="E1389" s="10"/>
    </row>
    <row r="1390">
      <c r="A1390" s="10"/>
      <c r="B1390" s="10"/>
      <c r="C1390" s="10"/>
      <c r="D1390" s="10"/>
      <c r="E1390" s="10"/>
    </row>
    <row r="1391">
      <c r="A1391" s="10"/>
      <c r="B1391" s="10"/>
      <c r="C1391" s="10"/>
      <c r="D1391" s="10"/>
      <c r="E1391" s="10"/>
    </row>
    <row r="1392">
      <c r="A1392" s="10"/>
      <c r="B1392" s="10"/>
      <c r="C1392" s="10"/>
      <c r="D1392" s="10"/>
      <c r="E1392" s="10"/>
    </row>
    <row r="1393">
      <c r="A1393" s="10"/>
      <c r="B1393" s="10"/>
      <c r="C1393" s="10"/>
      <c r="D1393" s="10"/>
      <c r="E1393" s="10"/>
    </row>
    <row r="1394">
      <c r="A1394" s="10"/>
      <c r="B1394" s="10"/>
      <c r="C1394" s="10"/>
      <c r="D1394" s="10"/>
      <c r="E1394" s="10"/>
    </row>
    <row r="1395">
      <c r="A1395" s="10"/>
      <c r="B1395" s="10"/>
      <c r="C1395" s="10"/>
      <c r="D1395" s="10"/>
      <c r="E1395" s="10"/>
    </row>
    <row r="1396">
      <c r="A1396" s="10"/>
      <c r="B1396" s="10"/>
      <c r="C1396" s="10"/>
      <c r="D1396" s="10"/>
      <c r="E1396" s="10"/>
    </row>
    <row r="1397">
      <c r="A1397" s="10"/>
      <c r="B1397" s="10"/>
      <c r="C1397" s="10"/>
      <c r="D1397" s="10"/>
      <c r="E1397" s="10"/>
    </row>
    <row r="1398">
      <c r="A1398" s="10"/>
      <c r="B1398" s="10"/>
      <c r="C1398" s="10"/>
      <c r="D1398" s="10"/>
      <c r="E1398" s="10"/>
    </row>
    <row r="1399">
      <c r="A1399" s="10"/>
      <c r="B1399" s="10"/>
      <c r="C1399" s="10"/>
      <c r="D1399" s="10"/>
      <c r="E1399" s="10"/>
    </row>
    <row r="1400">
      <c r="A1400" s="10"/>
      <c r="B1400" s="10"/>
      <c r="C1400" s="10"/>
      <c r="D1400" s="10"/>
      <c r="E1400" s="10"/>
    </row>
    <row r="1401">
      <c r="A1401" s="10"/>
      <c r="B1401" s="10"/>
      <c r="C1401" s="10"/>
      <c r="D1401" s="10"/>
      <c r="E1401" s="10"/>
    </row>
    <row r="1402">
      <c r="A1402" s="10"/>
      <c r="B1402" s="10"/>
      <c r="C1402" s="10"/>
      <c r="D1402" s="10"/>
      <c r="E1402" s="10"/>
    </row>
    <row r="1403">
      <c r="A1403" s="10"/>
      <c r="B1403" s="10"/>
      <c r="C1403" s="10"/>
      <c r="D1403" s="10"/>
      <c r="E1403" s="10"/>
    </row>
    <row r="1404">
      <c r="A1404" s="10"/>
      <c r="B1404" s="10"/>
      <c r="C1404" s="10"/>
      <c r="D1404" s="10"/>
      <c r="E1404" s="10"/>
    </row>
    <row r="1405">
      <c r="A1405" s="10"/>
      <c r="B1405" s="10"/>
      <c r="C1405" s="10"/>
      <c r="D1405" s="10"/>
      <c r="E1405" s="10"/>
    </row>
    <row r="1406">
      <c r="A1406" s="10"/>
      <c r="B1406" s="10"/>
      <c r="C1406" s="10"/>
      <c r="D1406" s="10"/>
      <c r="E1406" s="10"/>
    </row>
    <row r="1407">
      <c r="A1407" s="10"/>
      <c r="B1407" s="10"/>
      <c r="C1407" s="10"/>
      <c r="D1407" s="10"/>
      <c r="E1407" s="10"/>
    </row>
    <row r="1408">
      <c r="A1408" s="10"/>
      <c r="B1408" s="10"/>
      <c r="C1408" s="10"/>
      <c r="D1408" s="10"/>
      <c r="E1408" s="10"/>
    </row>
    <row r="1409">
      <c r="A1409" s="10"/>
      <c r="B1409" s="10"/>
      <c r="C1409" s="10"/>
      <c r="D1409" s="10"/>
      <c r="E1409" s="10"/>
    </row>
    <row r="1410">
      <c r="A1410" s="10"/>
      <c r="B1410" s="10"/>
      <c r="C1410" s="10"/>
      <c r="D1410" s="10"/>
      <c r="E1410" s="10"/>
    </row>
    <row r="1411">
      <c r="A1411" s="10"/>
      <c r="B1411" s="10"/>
      <c r="C1411" s="10"/>
      <c r="D1411" s="10"/>
      <c r="E1411" s="10"/>
    </row>
    <row r="1412">
      <c r="A1412" s="10"/>
      <c r="B1412" s="10"/>
      <c r="C1412" s="10"/>
      <c r="D1412" s="10"/>
      <c r="E1412" s="10"/>
    </row>
    <row r="1413">
      <c r="A1413" s="10"/>
      <c r="B1413" s="10"/>
      <c r="C1413" s="10"/>
      <c r="D1413" s="10"/>
      <c r="E1413" s="10"/>
    </row>
    <row r="1414">
      <c r="A1414" s="10"/>
      <c r="B1414" s="10"/>
      <c r="C1414" s="10"/>
      <c r="D1414" s="10"/>
      <c r="E1414" s="10"/>
    </row>
    <row r="1415">
      <c r="A1415" s="10"/>
      <c r="B1415" s="10"/>
      <c r="C1415" s="10"/>
      <c r="D1415" s="10"/>
      <c r="E1415" s="10"/>
    </row>
    <row r="1416">
      <c r="A1416" s="10"/>
      <c r="B1416" s="10"/>
      <c r="C1416" s="10"/>
      <c r="D1416" s="10"/>
      <c r="E1416" s="10"/>
    </row>
    <row r="1417">
      <c r="A1417" s="10"/>
      <c r="B1417" s="10"/>
      <c r="C1417" s="10"/>
      <c r="D1417" s="10"/>
      <c r="E1417" s="10"/>
    </row>
    <row r="1418">
      <c r="A1418" s="10"/>
      <c r="B1418" s="10"/>
      <c r="C1418" s="10"/>
      <c r="D1418" s="10"/>
      <c r="E1418" s="10"/>
    </row>
    <row r="1419">
      <c r="A1419" s="10"/>
      <c r="B1419" s="11"/>
      <c r="C1419" s="10"/>
      <c r="D1419" s="10"/>
      <c r="E1419" s="10"/>
    </row>
    <row r="1420">
      <c r="A1420" s="10"/>
      <c r="B1420" s="11"/>
      <c r="C1420" s="10"/>
      <c r="D1420" s="10"/>
      <c r="E1420" s="10"/>
    </row>
    <row r="1421">
      <c r="A1421" s="10"/>
      <c r="B1421" s="10"/>
      <c r="C1421" s="10"/>
      <c r="D1421" s="10"/>
      <c r="E1421" s="10"/>
    </row>
    <row r="1422">
      <c r="A1422" s="10"/>
      <c r="B1422" s="10"/>
      <c r="C1422" s="10"/>
      <c r="D1422" s="10"/>
      <c r="E1422" s="10"/>
    </row>
  </sheetData>
  <drawing r:id="rId1"/>
</worksheet>
</file>